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battal.mk\Documents\البيانات التشغيلية new\نماذج البيانات التشغيلية 2023\مشتريات الإعاشة\"/>
    </mc:Choice>
  </mc:AlternateContent>
  <xr:revisionPtr revIDLastSave="0" documentId="13_ncr:1_{CE529D20-DDF7-4821-8CAC-96D094C36B0F}" xr6:coauthVersionLast="47" xr6:coauthVersionMax="47" xr10:uidLastSave="{00000000-0000-0000-0000-000000000000}"/>
  <bookViews>
    <workbookView xWindow="-110" yWindow="-110" windowWidth="19420" windowHeight="10420" tabRatio="683" xr2:uid="{00000000-000D-0000-FFFF-FFFF00000000}"/>
  </bookViews>
  <sheets>
    <sheet name="الصفحة الرئيسية" sheetId="22" r:id="rId1"/>
    <sheet name="توضيح المتطلبات" sheetId="20" r:id="rId2"/>
    <sheet name="معلومات عامة عن المنافسة " sheetId="11" r:id="rId3"/>
    <sheet name="الوجبات" sheetId="12" r:id="rId4"/>
    <sheet name="العمالة " sheetId="16" r:id="rId5"/>
    <sheet name="المواد" sheetId="14" r:id="rId6"/>
    <sheet name="المعدات والأجهزة" sheetId="17" r:id="rId7"/>
    <sheet name="المواقع" sheetId="15" r:id="rId8"/>
    <sheet name="الملاحظات" sheetId="6" state="hidden" r:id="rId9"/>
    <sheet name="الملخص " sheetId="21" state="hidden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4" l="1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10" i="14"/>
  <c r="H210" i="14" s="1"/>
  <c r="H211" i="14" s="1"/>
  <c r="C11" i="11"/>
  <c r="C9" i="11"/>
  <c r="D14" i="11" l="1"/>
  <c r="D18" i="11" l="1"/>
  <c r="N21" i="14"/>
  <c r="N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K18" i="12" l="1"/>
  <c r="L18" i="12" s="1"/>
  <c r="G18" i="12"/>
  <c r="H18" i="12" s="1"/>
  <c r="C10" i="11" l="1"/>
  <c r="D19" i="11"/>
  <c r="C19" i="11"/>
  <c r="K14" i="12"/>
  <c r="L14" i="12" s="1"/>
  <c r="K15" i="12"/>
  <c r="L15" i="12" s="1"/>
  <c r="K16" i="12"/>
  <c r="L16" i="12" s="1"/>
  <c r="K17" i="12"/>
  <c r="L17" i="12" s="1"/>
  <c r="G14" i="12"/>
  <c r="H14" i="12" s="1"/>
  <c r="G15" i="12"/>
  <c r="H15" i="12" s="1"/>
  <c r="G16" i="12"/>
  <c r="H16" i="12" s="1"/>
  <c r="G17" i="12"/>
  <c r="H17" i="12" s="1"/>
  <c r="H12" i="21"/>
  <c r="FK25" i="21" l="1"/>
  <c r="FK24" i="21"/>
  <c r="FN25" i="21"/>
  <c r="FN24" i="21"/>
  <c r="G37" i="21" l="1"/>
  <c r="G38" i="21"/>
  <c r="G39" i="21"/>
  <c r="G40" i="21"/>
  <c r="G41" i="21"/>
  <c r="G42" i="21"/>
  <c r="G43" i="21"/>
  <c r="G44" i="21"/>
  <c r="G45" i="21"/>
  <c r="G46" i="21"/>
  <c r="G47" i="21"/>
  <c r="G48" i="21"/>
  <c r="G49" i="21"/>
  <c r="G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36" i="21"/>
  <c r="H27" i="21"/>
  <c r="I27" i="21"/>
  <c r="H28" i="21"/>
  <c r="I28" i="21"/>
  <c r="H29" i="21"/>
  <c r="I29" i="21"/>
  <c r="H30" i="21"/>
  <c r="I30" i="21"/>
  <c r="I26" i="21"/>
  <c r="H26" i="21"/>
  <c r="C6" i="21" l="1"/>
  <c r="F12" i="21" s="1"/>
  <c r="E12" i="21"/>
  <c r="G12" i="21"/>
  <c r="C7" i="21" l="1"/>
  <c r="D12" i="21" s="1"/>
  <c r="C40" i="17"/>
  <c r="E19" i="20" s="1"/>
  <c r="C32" i="15"/>
  <c r="K36" i="16"/>
  <c r="E15" i="21"/>
  <c r="C12" i="21"/>
  <c r="I20" i="12"/>
  <c r="D26" i="11"/>
  <c r="FL28" i="21" l="1"/>
  <c r="FL29" i="21"/>
  <c r="G7" i="21"/>
  <c r="M31" i="21"/>
  <c r="L31" i="21"/>
  <c r="I31" i="21"/>
  <c r="H31" i="21"/>
  <c r="E29" i="21"/>
  <c r="E27" i="21"/>
  <c r="E30" i="21" s="1"/>
  <c r="D29" i="21"/>
  <c r="D27" i="21"/>
  <c r="D30" i="21" s="1"/>
  <c r="C25" i="21"/>
  <c r="C29" i="21" s="1"/>
  <c r="D19" i="21" l="1"/>
  <c r="C19" i="21"/>
  <c r="FM29" i="21"/>
  <c r="C27" i="21"/>
  <c r="C30" i="21" s="1"/>
  <c r="G19" i="21"/>
  <c r="E19" i="21"/>
  <c r="F15" i="21"/>
  <c r="FM28" i="21" s="1"/>
  <c r="B12" i="21"/>
  <c r="FM30" i="21" l="1"/>
  <c r="FM24" i="21"/>
  <c r="I12" i="21"/>
  <c r="FL26" i="21" s="1"/>
  <c r="FL33" i="21"/>
  <c r="FL32" i="21"/>
  <c r="FL25" i="21" l="1"/>
  <c r="FL24" i="21"/>
  <c r="E6" i="21"/>
  <c r="E7" i="15" l="1"/>
  <c r="C7" i="15"/>
  <c r="E17" i="20"/>
  <c r="J36" i="16"/>
  <c r="D41" i="12"/>
  <c r="C41" i="12"/>
  <c r="J21" i="12"/>
  <c r="I21" i="12"/>
  <c r="D21" i="12"/>
  <c r="C21" i="12"/>
  <c r="E21" i="20" l="1"/>
  <c r="E12" i="20"/>
  <c r="E11" i="20"/>
  <c r="G38" i="17" l="1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11" i="12"/>
  <c r="J27" i="21" s="1"/>
  <c r="G12" i="12"/>
  <c r="J28" i="21" s="1"/>
  <c r="G13" i="12"/>
  <c r="J29" i="21" s="1"/>
  <c r="G19" i="12"/>
  <c r="J30" i="21" s="1"/>
  <c r="G10" i="12"/>
  <c r="J26" i="21" s="1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10" i="16"/>
  <c r="J31" i="21" l="1"/>
  <c r="G39" i="17"/>
  <c r="E31" i="15" l="1"/>
  <c r="F31" i="15"/>
  <c r="D31" i="15"/>
  <c r="B51" i="16" l="1"/>
  <c r="B50" i="16"/>
  <c r="B49" i="16"/>
  <c r="B48" i="16"/>
  <c r="B47" i="16"/>
  <c r="B46" i="16"/>
  <c r="B45" i="16"/>
  <c r="B44" i="16"/>
  <c r="B43" i="16"/>
  <c r="B42" i="16"/>
  <c r="H35" i="16"/>
  <c r="J35" i="16"/>
  <c r="K35" i="16"/>
  <c r="FM33" i="21" s="1"/>
  <c r="M35" i="16"/>
  <c r="F19" i="21" s="1"/>
  <c r="N35" i="16"/>
  <c r="G35" i="16"/>
  <c r="B19" i="21" l="1"/>
  <c r="FM32" i="21" s="1"/>
  <c r="FM34" i="21" s="1"/>
  <c r="C52" i="16"/>
  <c r="I6" i="21"/>
  <c r="C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D40" i="12"/>
  <c r="C40" i="12"/>
  <c r="D39" i="12"/>
  <c r="E15" i="20" l="1"/>
  <c r="E14" i="20"/>
  <c r="K11" i="12"/>
  <c r="L11" i="12" s="1"/>
  <c r="K12" i="12"/>
  <c r="L12" i="12" s="1"/>
  <c r="K13" i="12"/>
  <c r="L13" i="12" s="1"/>
  <c r="K19" i="12"/>
  <c r="L19" i="12" s="1"/>
  <c r="K10" i="12"/>
  <c r="L10" i="12" s="1"/>
  <c r="H11" i="12"/>
  <c r="K27" i="21" s="1"/>
  <c r="H12" i="12"/>
  <c r="K28" i="21" s="1"/>
  <c r="H13" i="12"/>
  <c r="K29" i="21" s="1"/>
  <c r="H19" i="12"/>
  <c r="K30" i="21" s="1"/>
  <c r="H10" i="12"/>
  <c r="K26" i="21" s="1"/>
  <c r="D20" i="12"/>
  <c r="C8" i="11" s="1"/>
  <c r="C14" i="11" s="1"/>
  <c r="C20" i="12"/>
  <c r="J20" i="12"/>
  <c r="D16" i="11"/>
  <c r="C18" i="11"/>
  <c r="D13" i="11"/>
  <c r="C26" i="11" l="1"/>
  <c r="E9" i="20" s="1"/>
  <c r="K31" i="21"/>
  <c r="K20" i="12"/>
  <c r="G20" i="12"/>
  <c r="H20" i="12"/>
  <c r="L20" i="12"/>
  <c r="D17" i="11"/>
  <c r="C16" i="11"/>
  <c r="C13" i="11"/>
  <c r="C17" i="11" s="1"/>
  <c r="G6" i="21" l="1"/>
  <c r="FM25" i="21" l="1"/>
  <c r="FM26" i="21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</calcChain>
</file>

<file path=xl/sharedStrings.xml><?xml version="1.0" encoding="utf-8"?>
<sst xmlns="http://schemas.openxmlformats.org/spreadsheetml/2006/main" count="297" uniqueCount="214">
  <si>
    <t xml:space="preserve">مدة المنافسة </t>
  </si>
  <si>
    <t xml:space="preserve">المنافسة الجديدة </t>
  </si>
  <si>
    <t xml:space="preserve">العقد الحالي </t>
  </si>
  <si>
    <t>-</t>
  </si>
  <si>
    <t>قيمة المنافسة التقديرية</t>
  </si>
  <si>
    <t xml:space="preserve">قيمة الضريبة </t>
  </si>
  <si>
    <t xml:space="preserve">قيمة المنافسة التقديرية بدون ضريبة </t>
  </si>
  <si>
    <t xml:space="preserve">التكلفة السنوية </t>
  </si>
  <si>
    <t>مدة العقد</t>
  </si>
  <si>
    <t>متوسط التكلفة  التقديرية للوجبة</t>
  </si>
  <si>
    <t>عدد الوجبات لكامل مدة العقد</t>
  </si>
  <si>
    <t xml:space="preserve">عدد الوجبات السنوية </t>
  </si>
  <si>
    <t>عدد الوجبات اليومي</t>
  </si>
  <si>
    <t>العقد الحالي</t>
  </si>
  <si>
    <t xml:space="preserve">نوع الوجبات </t>
  </si>
  <si>
    <t>عدد الوجبات اليومية</t>
  </si>
  <si>
    <t>عدد الوجبات السنوية</t>
  </si>
  <si>
    <t xml:space="preserve">فطور </t>
  </si>
  <si>
    <t>غداء</t>
  </si>
  <si>
    <t>عشاء</t>
  </si>
  <si>
    <t xml:space="preserve">المجموع </t>
  </si>
  <si>
    <t xml:space="preserve">الإجمالي </t>
  </si>
  <si>
    <t>الشهر</t>
  </si>
  <si>
    <t xml:space="preserve">تكلفة المستخلص </t>
  </si>
  <si>
    <t xml:space="preserve">عدد الوجبات </t>
  </si>
  <si>
    <t>المتوسط</t>
  </si>
  <si>
    <t>عدد المستفيدين</t>
  </si>
  <si>
    <t xml:space="preserve">المنطقة الإدارية </t>
  </si>
  <si>
    <t xml:space="preserve">معلومات عامة عن المنافسة </t>
  </si>
  <si>
    <t>تعبئة جميع الخلايا الصفراء فقط.</t>
  </si>
  <si>
    <t>لابد من ارفاق جميع المستندات التي تم الاعتماد عليها في تعبئة هذا النموذج.</t>
  </si>
  <si>
    <t>تعديل قيمة الضريبة بما يتناسب مع العقد الجديد أو الحالي(السابق).</t>
  </si>
  <si>
    <t>في حال وجود أكثر من مستشفى في نفس المنافسة نأمل تعبئة بيانات كل مستشفى بملف مستقل.</t>
  </si>
  <si>
    <t xml:space="preserve">الانتقال إلى المطلوب </t>
  </si>
  <si>
    <t xml:space="preserve">نوع الخدمة </t>
  </si>
  <si>
    <t>فطور رمضان</t>
  </si>
  <si>
    <t>سحور رمضان</t>
  </si>
  <si>
    <t>متوسط التكلفة التقديرية للوجبة بدون ضريبة</t>
  </si>
  <si>
    <t xml:space="preserve">الجدول (2) الوجبات </t>
  </si>
  <si>
    <t xml:space="preserve">الجدول (1) معلومات عامة عن المنافسة </t>
  </si>
  <si>
    <t xml:space="preserve">الميزانية المرصودة </t>
  </si>
  <si>
    <t>تكلفة الوجبة الواحدة</t>
  </si>
  <si>
    <t xml:space="preserve">تكلفة الوجبة الواحدة </t>
  </si>
  <si>
    <t xml:space="preserve">الجدول (3) مستخلصات الوجبات </t>
  </si>
  <si>
    <t xml:space="preserve">الشهر </t>
  </si>
  <si>
    <t>العمالة</t>
  </si>
  <si>
    <t>المسمى الوظيفي</t>
  </si>
  <si>
    <t>الجنسية</t>
  </si>
  <si>
    <t>المدة المطلوبة (أشهر)</t>
  </si>
  <si>
    <t>عدد العمالة</t>
  </si>
  <si>
    <t>توضيح سبب الاختلاف إن وجد بين العقدين
(يجب إرفاق مستندات داعمة في حال الإختلاف في الكميات أو الأسعار)</t>
  </si>
  <si>
    <t>قائمة منسدلة - إجباري</t>
  </si>
  <si>
    <t>حروف - إجباري</t>
  </si>
  <si>
    <t>أرقام - إجباري</t>
  </si>
  <si>
    <t>أرقام - إختياري</t>
  </si>
  <si>
    <t>مجموع عدد العمالة المطلوب</t>
  </si>
  <si>
    <t xml:space="preserve">مجموع عدد العمالة الفعلي </t>
  </si>
  <si>
    <t xml:space="preserve">الصنف </t>
  </si>
  <si>
    <t>الوحدة</t>
  </si>
  <si>
    <t>المواد</t>
  </si>
  <si>
    <t>العقد الجديد</t>
  </si>
  <si>
    <t>مستخلص العمالة</t>
  </si>
  <si>
    <t xml:space="preserve">مستخلص الوجبات </t>
  </si>
  <si>
    <t xml:space="preserve">الجدول (4) جدول العمالة </t>
  </si>
  <si>
    <t xml:space="preserve">عدد العمالة </t>
  </si>
  <si>
    <t>التكلفة الشهرية (ريال)</t>
  </si>
  <si>
    <t xml:space="preserve">عدد المواقع </t>
  </si>
  <si>
    <t xml:space="preserve">اسم الموقع </t>
  </si>
  <si>
    <t xml:space="preserve">عدد المستفيدين </t>
  </si>
  <si>
    <t>عدد المطابخ</t>
  </si>
  <si>
    <t xml:space="preserve">عدد المخازن </t>
  </si>
  <si>
    <t xml:space="preserve">المواقع </t>
  </si>
  <si>
    <t>الرقم التسلسلي</t>
  </si>
  <si>
    <t xml:space="preserve">اسم المعدة </t>
  </si>
  <si>
    <t xml:space="preserve">وصف المعدة </t>
  </si>
  <si>
    <t>إجمالي التكلفة (ريال)</t>
  </si>
  <si>
    <t>حروف- إجباري</t>
  </si>
  <si>
    <t>المنافسة بعد التوصية</t>
  </si>
  <si>
    <t>الملخص العام</t>
  </si>
  <si>
    <t>ملخص الوجبات</t>
  </si>
  <si>
    <t>المعدات والأجهزة</t>
  </si>
  <si>
    <t>عدد المواقع</t>
  </si>
  <si>
    <t>المجموع</t>
  </si>
  <si>
    <t xml:space="preserve">ملخص العمالة </t>
  </si>
  <si>
    <t xml:space="preserve">إجمالي التكلفة بحسب مدة العقد (ريال) </t>
  </si>
  <si>
    <t>الملاحظات</t>
  </si>
  <si>
    <t xml:space="preserve">الملاحظات </t>
  </si>
  <si>
    <t xml:space="preserve">الرقم التسلسلي </t>
  </si>
  <si>
    <t xml:space="preserve">الحالة  </t>
  </si>
  <si>
    <t>الملاحظة</t>
  </si>
  <si>
    <t xml:space="preserve"> توضيح </t>
  </si>
  <si>
    <t>سعر الوجبة بدون الضريبة</t>
  </si>
  <si>
    <t>هناك ستة صفحات رئيسية مطلوب اكمالها:</t>
  </si>
  <si>
    <t xml:space="preserve">الوجبات </t>
  </si>
  <si>
    <t xml:space="preserve">العمالة </t>
  </si>
  <si>
    <t xml:space="preserve">الجدول (4) العمالة </t>
  </si>
  <si>
    <t xml:space="preserve">الجدول (5) مستخلصات العمالة </t>
  </si>
  <si>
    <t xml:space="preserve">المواد </t>
  </si>
  <si>
    <t>المواقع</t>
  </si>
  <si>
    <t xml:space="preserve">المعدات والأجهزة </t>
  </si>
  <si>
    <t>الجدول (6) المواد</t>
  </si>
  <si>
    <t xml:space="preserve">الجدول (6) المواد </t>
  </si>
  <si>
    <t>الجدول (7) معلومات عن الموقع</t>
  </si>
  <si>
    <t xml:space="preserve">الجدول (8) المعدات والأجهزة </t>
  </si>
  <si>
    <t>الجدول (1)</t>
  </si>
  <si>
    <t>الجدول (2)</t>
  </si>
  <si>
    <t>الجدول (3)</t>
  </si>
  <si>
    <t>الجدول (4)</t>
  </si>
  <si>
    <t>الجدول (5)</t>
  </si>
  <si>
    <t>الجدول (6)</t>
  </si>
  <si>
    <t>الجدول (7)</t>
  </si>
  <si>
    <t>الجدول (8)</t>
  </si>
  <si>
    <t>(0%-15%)</t>
  </si>
  <si>
    <t>(16%-30%)</t>
  </si>
  <si>
    <t>&gt;=31%</t>
  </si>
  <si>
    <t>تحليل الوجبات</t>
  </si>
  <si>
    <t>تحليل تكلفة الوجبات</t>
  </si>
  <si>
    <t xml:space="preserve">تكلفة الوجبة بالعقد السابق  </t>
  </si>
  <si>
    <t xml:space="preserve">متوسط تكلفة الوجبة للجهة الرئيسية </t>
  </si>
  <si>
    <t>متوسط تكلفة الوجبة بالمنطقة</t>
  </si>
  <si>
    <t>متوسط تكلفة الوجبة للجهة الفرعية</t>
  </si>
  <si>
    <t xml:space="preserve">المتوسط الكلي لتكلفة الوجبة </t>
  </si>
  <si>
    <t>تحليل أعداد الوجبات</t>
  </si>
  <si>
    <t>عدد المستفيدين بالعقد السابق</t>
  </si>
  <si>
    <t xml:space="preserve">تحليل العمالة </t>
  </si>
  <si>
    <t xml:space="preserve">تحليل أعداد العمالة </t>
  </si>
  <si>
    <t>مجموع القوى العاملة بالعقد السابق</t>
  </si>
  <si>
    <t xml:space="preserve">مجموع عدد العمالة بالأداة </t>
  </si>
  <si>
    <t>متوسط إنتاجية العامل يومياً</t>
  </si>
  <si>
    <t>متوسط مجموع العمالة في المستخلص</t>
  </si>
  <si>
    <t>تحليل تكلفة العمالة</t>
  </si>
  <si>
    <t>الجهة الفرعية</t>
  </si>
  <si>
    <t>متوسط تكلفة الوجبة بالمستخلص</t>
  </si>
  <si>
    <t xml:space="preserve">التوصيات </t>
  </si>
  <si>
    <t>توصية EXPRO</t>
  </si>
  <si>
    <t xml:space="preserve">رقم الصفحة </t>
  </si>
  <si>
    <t xml:space="preserve">الموضوع </t>
  </si>
  <si>
    <t xml:space="preserve">الحالة </t>
  </si>
  <si>
    <t xml:space="preserve">تم </t>
  </si>
  <si>
    <t>لم يتم</t>
  </si>
  <si>
    <t>طباخ</t>
  </si>
  <si>
    <t>متوسط عدد الوجبات اليومي في المستخلص</t>
  </si>
  <si>
    <t xml:space="preserve">المتوسط الشهري لتكلفة العمالة في العقد السابق </t>
  </si>
  <si>
    <t xml:space="preserve">المتوسط الشهري لتكلفة العمالة في المستخلص </t>
  </si>
  <si>
    <t>الدفاع الجوي</t>
  </si>
  <si>
    <t xml:space="preserve">متوسط تكلفة حسب نوع الوجبة </t>
  </si>
  <si>
    <t>الجهة الرئيسية</t>
  </si>
  <si>
    <t>مساعد طباخ</t>
  </si>
  <si>
    <t>نسبة العمالة السعودين</t>
  </si>
  <si>
    <t xml:space="preserve">تكلفة الوجبة </t>
  </si>
  <si>
    <t>عدد الوجبات</t>
  </si>
  <si>
    <t>نسبة التغيير</t>
  </si>
  <si>
    <t>عدد الوجبات بالعقد السابق</t>
  </si>
  <si>
    <t>عدد الوجبات بالعقد الحالي</t>
  </si>
  <si>
    <t xml:space="preserve">نسبة التغيير </t>
  </si>
  <si>
    <t xml:space="preserve">عدد العمالة بالعقد السابق </t>
  </si>
  <si>
    <t>عدد العمالة بالعقد الحالي</t>
  </si>
  <si>
    <t>عدد العمالة بالأداة</t>
  </si>
  <si>
    <t>تكلفة العمالة (شامل الضريبة)</t>
  </si>
  <si>
    <t>تكلفة المواد (شامل الضريبة)</t>
  </si>
  <si>
    <t>تكلفة المعدات والأجهزة (شامل الضريبة)</t>
  </si>
  <si>
    <t>عدد الوجبات (EXPRO)</t>
  </si>
  <si>
    <t>تكلفة الوجبة الواحدة (EXPRO)</t>
  </si>
  <si>
    <t>EXPRO</t>
  </si>
  <si>
    <t>نوع التعاقد</t>
  </si>
  <si>
    <t>على العقد/المعتهد</t>
  </si>
  <si>
    <t>على بند التشغيل الذاتي</t>
  </si>
  <si>
    <t>عدد مرات الصرف (الأسبوعية)</t>
  </si>
  <si>
    <t>التكلفة الأسبوعية</t>
  </si>
  <si>
    <t xml:space="preserve">التكلفة الأسبوعية </t>
  </si>
  <si>
    <t>الكمية المطلوبة (لكامل العقد)</t>
  </si>
  <si>
    <t>عدد الورديات</t>
  </si>
  <si>
    <t>يجب مراعاة الآتي :</t>
  </si>
  <si>
    <t>يرجى عدم ترك أي من الخلايا الصفراء فارغة , حتى يكون الملف مكتمل  كما يظهر في جانب كل جدول"عامود E".</t>
  </si>
  <si>
    <t xml:space="preserve">مستخلص توريد المواد  </t>
  </si>
  <si>
    <t>نسبة الإشغال (إن وجد للقطاع الصحي)</t>
  </si>
  <si>
    <t>عدد الأسرة (القطاع الصحي)</t>
  </si>
  <si>
    <t>متوسط قيمة التوريد إن وجد</t>
  </si>
  <si>
    <t>متوسط قيمة التخديم إن وجد</t>
  </si>
  <si>
    <t xml:space="preserve">توضيح المتطلبات </t>
  </si>
  <si>
    <t>متوسط التكلفة التقديرية للوجبة (بدون ضريبة)</t>
  </si>
  <si>
    <t>متوسط التكلفة التقديرية للوجبة (شامل الضريبة)</t>
  </si>
  <si>
    <t>تكلفة الوجبة الواحدة
(مع الضريبة)</t>
  </si>
  <si>
    <t>سعر الكيلو/ اللتر
(مع الضريبة)</t>
  </si>
  <si>
    <t>سعر المعدة الواحدة 
(مع الضريبة)</t>
  </si>
  <si>
    <t>الجدول (7) المعدات والأجهزة</t>
  </si>
  <si>
    <t xml:space="preserve">الجدول (8) معلومات عن الموقع </t>
  </si>
  <si>
    <t>مقدار الفرد اليومي
(جرام/مليلتر)</t>
  </si>
  <si>
    <t>الاطلاع أولا على كيفية تعبئة نموذج المستخلصات, لتفادي حدوث الأخطاء عند الادخال.</t>
  </si>
  <si>
    <t>المقصود بالوجبات اليومية وجبة كاملة ( فطور + غداء + عشاء ).</t>
  </si>
  <si>
    <t>في حال كان العقد السابق عقد منفصل ( توريد وتخديم ) لا يتم تعبئة الوجبات مع الإلتزام بتعبئة مستخلص التوريد في المواد.</t>
  </si>
  <si>
    <t>يجب عند رفع نموذج الكراسة التأكد من مطابقة جميع المرفقات للكراسة.</t>
  </si>
  <si>
    <t>مدة العقد (سنوات)</t>
  </si>
  <si>
    <t>عدد الوجبات اليومي أو عدد المستفيدين</t>
  </si>
  <si>
    <r>
      <t xml:space="preserve">المقصود بنوع الوجبات </t>
    </r>
    <r>
      <rPr>
        <u/>
        <sz val="9"/>
        <color theme="1"/>
        <rFont val="Times New Roman"/>
        <family val="2"/>
        <scheme val="major"/>
      </rPr>
      <t xml:space="preserve">على سبيل المثال لا الحصر </t>
    </r>
    <r>
      <rPr>
        <sz val="9"/>
        <color theme="1"/>
        <rFont val="Times New Roman"/>
        <family val="2"/>
        <scheme val="major"/>
      </rPr>
      <t>: مرضى عادي ، مرضى حميات خاصة ، أطفال عادي ، عسكري فطورن عسكري غداء، عسكري عشاء،...</t>
    </r>
  </si>
  <si>
    <t>الجدول (3) مستخلصات الوجبات - لآخر 12 شهر من العقد الحالي</t>
  </si>
  <si>
    <t>التكلفة الإفرادية الشهرية (مع الضريبة)</t>
  </si>
  <si>
    <t>التكلفة الإجمالية الشهرية</t>
  </si>
  <si>
    <t xml:space="preserve">الجدول (5) مستخلص العمالة - لآخر 12 شهر من العقد الحالي </t>
  </si>
  <si>
    <t>تكلفة المستخلص  شامل الضريبة</t>
  </si>
  <si>
    <t>إجمالي تكلفة المواد لجميع المستفيدين لكامل مدة العقد</t>
  </si>
  <si>
    <t>اسم المنافسة</t>
  </si>
  <si>
    <t>رقم المنافسة</t>
  </si>
  <si>
    <t>اسم الجهة</t>
  </si>
  <si>
    <t>اسم المسؤول للتواصل (قسم المشتريات)</t>
  </si>
  <si>
    <t>البريد الإلكتروني (قسم المشتريات)</t>
  </si>
  <si>
    <t>رقم الجوال (قسم المشتريات)</t>
  </si>
  <si>
    <t>اسم المسؤول للتواصل (القسم الفني)</t>
  </si>
  <si>
    <t>البريد الإلكتروني (القسم الفني)</t>
  </si>
  <si>
    <t>رقم الجوال (القسم الفني)</t>
  </si>
  <si>
    <t>يرجى رفع النموذج في خانة نماذج البيانات التشغيلية في منصة اعتماد</t>
  </si>
  <si>
    <t>a</t>
  </si>
  <si>
    <t>خدمات الإعاشة / التغذية</t>
  </si>
  <si>
    <t>تاريخ التعبئة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</si>
</sst>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#,##0;[Red]#,##0"/>
  </numFmts>
  <fonts count="44" x14ac:knownFonts="1">
    <font>
      <sz val="11"/>
      <color theme="1"/>
      <name val="Arial"/>
      <family val="2"/>
      <scheme val="minor"/>
    </font>
    <font>
      <sz val="11"/>
      <color theme="1"/>
      <name val="DIN Next LT Arabic"/>
      <family val="2"/>
    </font>
    <font>
      <b/>
      <sz val="8"/>
      <color theme="1"/>
      <name val="DIN Next LT Arabic"/>
      <family val="2"/>
    </font>
    <font>
      <sz val="8"/>
      <color theme="1"/>
      <name val="DIN Next LT Arabic"/>
      <family val="2"/>
    </font>
    <font>
      <sz val="8"/>
      <color theme="0"/>
      <name val="DIN Next LT Arabic"/>
      <family val="2"/>
    </font>
    <font>
      <sz val="11"/>
      <color theme="1"/>
      <name val="Arial"/>
      <family val="2"/>
      <scheme val="minor"/>
    </font>
    <font>
      <b/>
      <sz val="11"/>
      <color rgb="FF7823DC"/>
      <name val="Calibri"/>
      <family val="2"/>
    </font>
    <font>
      <b/>
      <sz val="11"/>
      <color rgb="FFFFFFFF"/>
      <name val="Calibri"/>
      <family val="2"/>
    </font>
    <font>
      <sz val="11"/>
      <color theme="1"/>
      <name val="Times New Roman"/>
      <family val="2"/>
      <scheme val="major"/>
    </font>
    <font>
      <sz val="8"/>
      <color theme="1"/>
      <name val="Times New Roman"/>
      <family val="2"/>
      <scheme val="major"/>
    </font>
    <font>
      <sz val="10"/>
      <color theme="1"/>
      <name val="Times New Roman"/>
      <family val="2"/>
      <scheme val="major"/>
    </font>
    <font>
      <sz val="9"/>
      <color theme="1"/>
      <name val="Times New Roman"/>
      <family val="2"/>
      <scheme val="major"/>
    </font>
    <font>
      <b/>
      <sz val="10"/>
      <color rgb="FFFF0000"/>
      <name val="Times New Roman"/>
      <family val="2"/>
      <scheme val="major"/>
    </font>
    <font>
      <u/>
      <sz val="12"/>
      <color rgb="FF002060"/>
      <name val="Times New Roman"/>
      <family val="1"/>
      <scheme val="major"/>
    </font>
    <font>
      <sz val="12"/>
      <color rgb="FF002060"/>
      <name val="Times New Roman"/>
      <family val="1"/>
      <scheme val="major"/>
    </font>
    <font>
      <sz val="12"/>
      <color theme="1"/>
      <name val="Times New Roman"/>
      <family val="1"/>
      <scheme val="major"/>
    </font>
    <font>
      <sz val="11"/>
      <color theme="0"/>
      <name val="Times New Roman"/>
      <family val="2"/>
      <scheme val="major"/>
    </font>
    <font>
      <sz val="11"/>
      <color theme="0"/>
      <name val="Arial"/>
      <family val="2"/>
      <scheme val="minor"/>
    </font>
    <font>
      <sz val="11"/>
      <color theme="1"/>
      <name val="Arial"/>
      <family val="2"/>
    </font>
    <font>
      <b/>
      <sz val="8"/>
      <color theme="1"/>
      <name val="DIN Next LT Arabic"/>
    </font>
    <font>
      <b/>
      <sz val="8"/>
      <color rgb="FF20B0BF"/>
      <name val="DIN Next LT Arabic"/>
      <family val="2"/>
    </font>
    <font>
      <sz val="8"/>
      <color theme="0" tint="-0.499984740745262"/>
      <name val="DIN Next LT Arabic"/>
      <family val="2"/>
    </font>
    <font>
      <sz val="11"/>
      <color theme="0"/>
      <name val="DIN Next LT Arabic"/>
      <family val="2"/>
    </font>
    <font>
      <b/>
      <sz val="8"/>
      <color theme="0"/>
      <name val="DIN Next LT Arabic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theme="1"/>
      <name val="Times New Roman"/>
      <family val="1"/>
      <scheme val="major"/>
    </font>
    <font>
      <b/>
      <sz val="10"/>
      <color theme="1"/>
      <name val="Times New Roman"/>
      <family val="1"/>
      <scheme val="major"/>
    </font>
    <font>
      <u/>
      <sz val="11"/>
      <color theme="10"/>
      <name val="Arial"/>
      <family val="2"/>
      <scheme val="minor"/>
    </font>
    <font>
      <b/>
      <sz val="8"/>
      <color theme="0"/>
      <name val="DIN Next LT Arabic"/>
      <family val="2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9"/>
      <color theme="0"/>
      <name val="Times New Roman"/>
      <family val="2"/>
      <scheme val="major"/>
    </font>
    <font>
      <b/>
      <u/>
      <sz val="9"/>
      <color rgb="FFFF0000"/>
      <name val="Times New Roman"/>
      <family val="2"/>
      <scheme val="major"/>
    </font>
    <font>
      <u/>
      <sz val="9"/>
      <color theme="1"/>
      <name val="Times New Roman"/>
      <family val="2"/>
      <scheme val="major"/>
    </font>
    <font>
      <b/>
      <sz val="18"/>
      <color rgb="FF20BEC6"/>
      <name val="DIN Next LT Arabic"/>
      <family val="2"/>
    </font>
    <font>
      <b/>
      <sz val="18"/>
      <color rgb="FF20BEC6"/>
      <name val="Arial"/>
      <family val="2"/>
      <scheme val="minor"/>
    </font>
    <font>
      <b/>
      <sz val="16"/>
      <color theme="3" tint="-0.499984740745262"/>
      <name val="DIN Next LT Arabic"/>
      <family val="2"/>
    </font>
    <font>
      <b/>
      <sz val="16"/>
      <color rgb="FF20BEC6"/>
      <name val="DIN Next LT Arabic"/>
      <family val="2"/>
    </font>
    <font>
      <b/>
      <sz val="12"/>
      <color theme="3" tint="-0.499984740745262"/>
      <name val="DIN Next LT Arabic"/>
      <family val="2"/>
    </font>
    <font>
      <b/>
      <sz val="11"/>
      <color rgb="FF20BEC6"/>
      <name val="DIN Next LT Arabic"/>
      <family val="2"/>
    </font>
    <font>
      <b/>
      <sz val="11"/>
      <color theme="3" tint="-0.499984740745262"/>
      <name val="DIN Next LT Arabic"/>
      <family val="2"/>
    </font>
    <font>
      <b/>
      <sz val="12"/>
      <color rgb="FF20BEC6"/>
      <name val="DIN Next LT Arabic"/>
      <family val="2"/>
    </font>
    <font>
      <sz val="11"/>
      <name val="Arial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4D3F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823D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7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823DC"/>
      </left>
      <right style="thin">
        <color rgb="FF7823DC"/>
      </right>
      <top style="thin">
        <color rgb="FF7823DC"/>
      </top>
      <bottom style="hair">
        <color theme="0" tint="-0.24994659260841701"/>
      </bottom>
      <diagonal/>
    </border>
    <border>
      <left style="thin">
        <color rgb="FF7823DC"/>
      </left>
      <right style="thin">
        <color rgb="FF7823DC"/>
      </right>
      <top style="thin">
        <color rgb="FF7823DC"/>
      </top>
      <bottom style="thin">
        <color rgb="FF7823DC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/>
      <right style="thin">
        <color rgb="FF20BEC6"/>
      </right>
      <top/>
      <bottom/>
      <diagonal/>
    </border>
    <border>
      <left style="thin">
        <color rgb="FF20BEC6"/>
      </left>
      <right/>
      <top/>
      <bottom/>
      <diagonal/>
    </border>
  </borders>
  <cellStyleXfs count="12">
    <xf numFmtId="0" fontId="0" fillId="0" borderId="0"/>
    <xf numFmtId="0" fontId="5" fillId="0" borderId="9" applyNumberFormat="0" applyFont="0" applyFill="0" applyAlignment="0" applyProtection="0"/>
    <xf numFmtId="0" fontId="6" fillId="9" borderId="10" applyNumberFormat="0" applyProtection="0">
      <alignment horizontal="centerContinuous" vertical="center" wrapText="1"/>
    </xf>
    <xf numFmtId="0" fontId="7" fillId="11" borderId="10" applyNumberFormat="0">
      <alignment horizontal="center" vertical="center" wrapText="1"/>
    </xf>
    <xf numFmtId="9" fontId="5" fillId="0" borderId="0" applyFont="0" applyFill="0" applyBorder="0" applyAlignment="0" applyProtection="0"/>
    <xf numFmtId="0" fontId="18" fillId="0" borderId="0"/>
    <xf numFmtId="43" fontId="5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7" borderId="0">
      <alignment horizontal="center"/>
    </xf>
    <xf numFmtId="0" fontId="5" fillId="0" borderId="0"/>
  </cellStyleXfs>
  <cellXfs count="317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/>
    <xf numFmtId="0" fontId="3" fillId="5" borderId="0" xfId="0" applyFont="1" applyFill="1"/>
    <xf numFmtId="0" fontId="4" fillId="6" borderId="0" xfId="0" applyFont="1" applyFill="1" applyAlignment="1">
      <alignment vertic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8" fillId="3" borderId="0" xfId="0" applyFont="1" applyFill="1"/>
    <xf numFmtId="0" fontId="8" fillId="5" borderId="0" xfId="0" applyFont="1" applyFill="1"/>
    <xf numFmtId="0" fontId="8" fillId="2" borderId="11" xfId="0" applyFont="1" applyFill="1" applyBorder="1"/>
    <xf numFmtId="0" fontId="9" fillId="3" borderId="0" xfId="0" applyFont="1" applyFill="1"/>
    <xf numFmtId="0" fontId="9" fillId="5" borderId="0" xfId="0" applyFont="1" applyFill="1"/>
    <xf numFmtId="0" fontId="10" fillId="3" borderId="0" xfId="0" applyFont="1" applyFill="1"/>
    <xf numFmtId="0" fontId="11" fillId="12" borderId="0" xfId="0" applyFont="1" applyFill="1" applyAlignment="1">
      <alignment vertical="center"/>
    </xf>
    <xf numFmtId="0" fontId="10" fillId="12" borderId="0" xfId="0" applyFont="1" applyFill="1" applyAlignment="1">
      <alignment vertical="center"/>
    </xf>
    <xf numFmtId="0" fontId="11" fillId="3" borderId="0" xfId="0" applyFont="1" applyFill="1"/>
    <xf numFmtId="0" fontId="12" fillId="3" borderId="0" xfId="0" applyFont="1" applyFill="1"/>
    <xf numFmtId="0" fontId="10" fillId="3" borderId="0" xfId="0" applyFont="1" applyFill="1" applyAlignment="1">
      <alignment vertical="center"/>
    </xf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5" fillId="5" borderId="0" xfId="0" applyFont="1" applyFill="1"/>
    <xf numFmtId="0" fontId="10" fillId="3" borderId="11" xfId="0" applyFont="1" applyFill="1" applyBorder="1"/>
    <xf numFmtId="0" fontId="8" fillId="3" borderId="11" xfId="0" applyFont="1" applyFill="1" applyBorder="1"/>
    <xf numFmtId="0" fontId="16" fillId="3" borderId="0" xfId="0" applyFont="1" applyFill="1" applyAlignment="1">
      <alignment vertical="center"/>
    </xf>
    <xf numFmtId="0" fontId="10" fillId="3" borderId="11" xfId="0" applyFont="1" applyFill="1" applyBorder="1" applyAlignment="1">
      <alignment horizontal="center"/>
    </xf>
    <xf numFmtId="0" fontId="10" fillId="2" borderId="11" xfId="0" applyFont="1" applyFill="1" applyBorder="1"/>
    <xf numFmtId="0" fontId="19" fillId="0" borderId="0" xfId="0" applyFont="1" applyAlignment="1">
      <alignment horizontal="center"/>
    </xf>
    <xf numFmtId="0" fontId="0" fillId="3" borderId="0" xfId="0" applyFill="1" applyProtection="1">
      <protection locked="0"/>
    </xf>
    <xf numFmtId="0" fontId="20" fillId="15" borderId="8" xfId="5" applyFont="1" applyFill="1" applyBorder="1" applyAlignment="1" applyProtection="1">
      <alignment horizontal="center" vertical="center"/>
      <protection locked="0"/>
    </xf>
    <xf numFmtId="0" fontId="4" fillId="17" borderId="8" xfId="5" applyFont="1" applyFill="1" applyBorder="1" applyAlignment="1" applyProtection="1">
      <alignment horizontal="center"/>
      <protection locked="0"/>
    </xf>
    <xf numFmtId="0" fontId="4" fillId="10" borderId="8" xfId="5" applyFont="1" applyFill="1" applyBorder="1" applyAlignment="1" applyProtection="1">
      <alignment horizontal="center"/>
      <protection locked="0"/>
    </xf>
    <xf numFmtId="0" fontId="20" fillId="15" borderId="18" xfId="5" applyFont="1" applyFill="1" applyBorder="1" applyAlignment="1" applyProtection="1">
      <alignment horizontal="center" vertical="center"/>
      <protection locked="0"/>
    </xf>
    <xf numFmtId="0" fontId="20" fillId="15" borderId="16" xfId="5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20" fillId="15" borderId="21" xfId="5" applyFont="1" applyFill="1" applyBorder="1" applyAlignment="1" applyProtection="1">
      <alignment horizontal="center" vertical="center"/>
      <protection locked="0"/>
    </xf>
    <xf numFmtId="0" fontId="0" fillId="18" borderId="0" xfId="0" applyFill="1"/>
    <xf numFmtId="0" fontId="20" fillId="15" borderId="29" xfId="5" applyFont="1" applyFill="1" applyBorder="1" applyAlignment="1" applyProtection="1">
      <alignment horizontal="center" vertical="center"/>
      <protection locked="0"/>
    </xf>
    <xf numFmtId="0" fontId="20" fillId="15" borderId="34" xfId="5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164" fontId="0" fillId="19" borderId="18" xfId="0" applyNumberFormat="1" applyFill="1" applyBorder="1" applyAlignment="1">
      <alignment horizontal="center"/>
    </xf>
    <xf numFmtId="0" fontId="20" fillId="15" borderId="37" xfId="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19" borderId="8" xfId="0" applyFill="1" applyBorder="1" applyAlignment="1">
      <alignment horizontal="center"/>
    </xf>
    <xf numFmtId="3" fontId="3" fillId="0" borderId="8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9" fontId="3" fillId="0" borderId="8" xfId="0" applyNumberFormat="1" applyFont="1" applyBorder="1" applyAlignment="1" applyProtection="1">
      <alignment horizontal="center"/>
      <protection locked="0"/>
    </xf>
    <xf numFmtId="3" fontId="3" fillId="0" borderId="22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4" fontId="3" fillId="0" borderId="8" xfId="0" applyNumberFormat="1" applyFont="1" applyBorder="1" applyAlignment="1" applyProtection="1">
      <alignment horizontal="center"/>
      <protection locked="0"/>
    </xf>
    <xf numFmtId="4" fontId="3" fillId="0" borderId="22" xfId="0" applyNumberFormat="1" applyFont="1" applyBorder="1" applyAlignment="1" applyProtection="1">
      <alignment horizontal="center"/>
      <protection locked="0"/>
    </xf>
    <xf numFmtId="0" fontId="3" fillId="5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9" fontId="3" fillId="0" borderId="22" xfId="0" applyNumberFormat="1" applyFont="1" applyBorder="1" applyAlignment="1">
      <alignment horizontal="center"/>
    </xf>
    <xf numFmtId="37" fontId="0" fillId="0" borderId="8" xfId="6" applyNumberFormat="1" applyFont="1" applyBorder="1" applyAlignment="1">
      <alignment horizontal="center" vertical="center"/>
    </xf>
    <xf numFmtId="164" fontId="0" fillId="19" borderId="19" xfId="0" applyNumberFormat="1" applyFill="1" applyBorder="1" applyAlignment="1">
      <alignment horizontal="center"/>
    </xf>
    <xf numFmtId="37" fontId="0" fillId="0" borderId="8" xfId="6" applyNumberFormat="1" applyFont="1" applyFill="1" applyBorder="1" applyAlignment="1">
      <alignment horizontal="center" vertical="center"/>
    </xf>
    <xf numFmtId="0" fontId="0" fillId="19" borderId="18" xfId="0" applyFill="1" applyBorder="1" applyAlignment="1">
      <alignment horizontal="center"/>
    </xf>
    <xf numFmtId="0" fontId="20" fillId="15" borderId="14" xfId="5" applyFont="1" applyFill="1" applyBorder="1" applyAlignment="1" applyProtection="1">
      <alignment horizontal="center" vertical="center"/>
      <protection locked="0"/>
    </xf>
    <xf numFmtId="0" fontId="0" fillId="22" borderId="32" xfId="0" applyFill="1" applyBorder="1"/>
    <xf numFmtId="0" fontId="0" fillId="19" borderId="39" xfId="0" applyFill="1" applyBorder="1" applyAlignment="1">
      <alignment horizontal="center"/>
    </xf>
    <xf numFmtId="0" fontId="4" fillId="0" borderId="0" xfId="0" applyFont="1" applyAlignment="1">
      <alignment vertical="center"/>
    </xf>
    <xf numFmtId="0" fontId="23" fillId="0" borderId="0" xfId="5" applyFont="1" applyAlignment="1" applyProtection="1">
      <alignment horizontal="center"/>
      <protection locked="0"/>
    </xf>
    <xf numFmtId="0" fontId="0" fillId="19" borderId="19" xfId="0" applyFill="1" applyBorder="1" applyAlignment="1">
      <alignment horizontal="center"/>
    </xf>
    <xf numFmtId="0" fontId="26" fillId="3" borderId="11" xfId="0" applyFont="1" applyFill="1" applyBorder="1"/>
    <xf numFmtId="0" fontId="27" fillId="3" borderId="11" xfId="0" applyFont="1" applyFill="1" applyBorder="1"/>
    <xf numFmtId="0" fontId="17" fillId="0" borderId="0" xfId="0" applyFont="1" applyAlignment="1">
      <alignment horizontal="center"/>
    </xf>
    <xf numFmtId="0" fontId="17" fillId="0" borderId="0" xfId="0" applyFont="1"/>
    <xf numFmtId="0" fontId="29" fillId="23" borderId="4" xfId="0" applyFont="1" applyFill="1" applyBorder="1" applyAlignment="1">
      <alignment horizontal="center"/>
    </xf>
    <xf numFmtId="37" fontId="17" fillId="23" borderId="8" xfId="6" applyNumberFormat="1" applyFont="1" applyFill="1" applyBorder="1" applyAlignment="1">
      <alignment horizontal="center" vertical="center"/>
    </xf>
    <xf numFmtId="0" fontId="29" fillId="23" borderId="18" xfId="0" applyFont="1" applyFill="1" applyBorder="1" applyAlignment="1">
      <alignment horizontal="center"/>
    </xf>
    <xf numFmtId="37" fontId="17" fillId="23" borderId="8" xfId="6" applyNumberFormat="1" applyFont="1" applyFill="1" applyBorder="1" applyAlignment="1">
      <alignment horizontal="center"/>
    </xf>
    <xf numFmtId="0" fontId="17" fillId="23" borderId="44" xfId="0" applyFont="1" applyFill="1" applyBorder="1" applyAlignment="1">
      <alignment horizontal="center"/>
    </xf>
    <xf numFmtId="0" fontId="17" fillId="23" borderId="38" xfId="0" applyFont="1" applyFill="1" applyBorder="1" applyAlignment="1">
      <alignment horizontal="center"/>
    </xf>
    <xf numFmtId="0" fontId="17" fillId="23" borderId="31" xfId="0" applyFont="1" applyFill="1" applyBorder="1" applyAlignment="1">
      <alignment horizontal="center"/>
    </xf>
    <xf numFmtId="37" fontId="17" fillId="23" borderId="46" xfId="6" applyNumberFormat="1" applyFon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0" fontId="0" fillId="12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9" borderId="22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19" borderId="22" xfId="0" applyFill="1" applyBorder="1" applyAlignment="1">
      <alignment horizontal="center"/>
    </xf>
    <xf numFmtId="37" fontId="0" fillId="0" borderId="19" xfId="0" applyNumberFormat="1" applyBorder="1" applyAlignment="1">
      <alignment horizontal="center"/>
    </xf>
    <xf numFmtId="37" fontId="0" fillId="0" borderId="23" xfId="0" applyNumberFormat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22" borderId="0" xfId="0" applyFill="1"/>
    <xf numFmtId="0" fontId="17" fillId="22" borderId="0" xfId="0" applyFont="1" applyFill="1"/>
    <xf numFmtId="0" fontId="20" fillId="15" borderId="8" xfId="5" applyFont="1" applyFill="1" applyBorder="1" applyAlignment="1" applyProtection="1">
      <alignment horizontal="center"/>
      <protection locked="0"/>
    </xf>
    <xf numFmtId="0" fontId="26" fillId="3" borderId="44" xfId="0" applyFont="1" applyFill="1" applyBorder="1"/>
    <xf numFmtId="0" fontId="8" fillId="3" borderId="48" xfId="0" applyFont="1" applyFill="1" applyBorder="1" applyAlignment="1">
      <alignment horizontal="center"/>
    </xf>
    <xf numFmtId="0" fontId="10" fillId="7" borderId="47" xfId="0" applyFont="1" applyFill="1" applyBorder="1"/>
    <xf numFmtId="0" fontId="10" fillId="7" borderId="0" xfId="0" applyFont="1" applyFill="1"/>
    <xf numFmtId="0" fontId="24" fillId="20" borderId="0" xfId="7" applyBorder="1" applyAlignment="1">
      <alignment horizontal="center"/>
    </xf>
    <xf numFmtId="0" fontId="28" fillId="7" borderId="37" xfId="9" applyFill="1" applyBorder="1" applyAlignment="1">
      <alignment horizontal="center"/>
    </xf>
    <xf numFmtId="0" fontId="27" fillId="3" borderId="44" xfId="0" applyFont="1" applyFill="1" applyBorder="1"/>
    <xf numFmtId="0" fontId="9" fillId="3" borderId="48" xfId="0" applyFont="1" applyFill="1" applyBorder="1" applyAlignment="1">
      <alignment horizontal="center"/>
    </xf>
    <xf numFmtId="0" fontId="10" fillId="7" borderId="31" xfId="0" applyFont="1" applyFill="1" applyBorder="1"/>
    <xf numFmtId="0" fontId="10" fillId="7" borderId="32" xfId="0" applyFont="1" applyFill="1" applyBorder="1"/>
    <xf numFmtId="0" fontId="28" fillId="7" borderId="33" xfId="9" applyFill="1" applyBorder="1" applyAlignment="1">
      <alignment horizontal="center"/>
    </xf>
    <xf numFmtId="0" fontId="26" fillId="3" borderId="49" xfId="0" applyFont="1" applyFill="1" applyBorder="1"/>
    <xf numFmtId="0" fontId="26" fillId="3" borderId="38" xfId="0" applyFont="1" applyFill="1" applyBorder="1"/>
    <xf numFmtId="0" fontId="8" fillId="3" borderId="38" xfId="0" applyFont="1" applyFill="1" applyBorder="1"/>
    <xf numFmtId="0" fontId="8" fillId="3" borderId="45" xfId="0" applyFont="1" applyFill="1" applyBorder="1" applyAlignment="1">
      <alignment horizontal="center"/>
    </xf>
    <xf numFmtId="0" fontId="14" fillId="3" borderId="32" xfId="0" applyFont="1" applyFill="1" applyBorder="1"/>
    <xf numFmtId="0" fontId="14" fillId="3" borderId="31" xfId="0" applyFont="1" applyFill="1" applyBorder="1"/>
    <xf numFmtId="0" fontId="14" fillId="3" borderId="33" xfId="0" applyFont="1" applyFill="1" applyBorder="1" applyAlignment="1">
      <alignment horizontal="center"/>
    </xf>
    <xf numFmtId="0" fontId="14" fillId="3" borderId="32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65" fontId="3" fillId="0" borderId="0" xfId="6" applyNumberFormat="1" applyFont="1"/>
    <xf numFmtId="37" fontId="17" fillId="23" borderId="22" xfId="6" applyNumberFormat="1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/>
    </xf>
    <xf numFmtId="37" fontId="17" fillId="8" borderId="20" xfId="6" applyNumberFormat="1" applyFont="1" applyFill="1" applyBorder="1" applyAlignment="1">
      <alignment horizontal="center" vertical="center"/>
    </xf>
    <xf numFmtId="37" fontId="17" fillId="8" borderId="23" xfId="6" applyNumberFormat="1" applyFont="1" applyFill="1" applyBorder="1" applyAlignment="1">
      <alignment horizontal="center" vertical="center"/>
    </xf>
    <xf numFmtId="0" fontId="24" fillId="20" borderId="38" xfId="7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9" fontId="0" fillId="0" borderId="8" xfId="4" applyFont="1" applyBorder="1" applyAlignment="1">
      <alignment horizontal="center"/>
    </xf>
    <xf numFmtId="37" fontId="3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4" fontId="0" fillId="0" borderId="0" xfId="0" applyNumberFormat="1"/>
    <xf numFmtId="9" fontId="0" fillId="0" borderId="0" xfId="4" applyFont="1"/>
    <xf numFmtId="166" fontId="0" fillId="0" borderId="0" xfId="0" applyNumberFormat="1"/>
    <xf numFmtId="37" fontId="0" fillId="0" borderId="0" xfId="0" applyNumberFormat="1"/>
    <xf numFmtId="2" fontId="0" fillId="0" borderId="0" xfId="0" applyNumberFormat="1"/>
    <xf numFmtId="165" fontId="0" fillId="0" borderId="0" xfId="6" applyNumberFormat="1" applyFont="1"/>
    <xf numFmtId="166" fontId="0" fillId="0" borderId="19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20" fillId="15" borderId="4" xfId="5" applyFont="1" applyFill="1" applyBorder="1" applyAlignment="1" applyProtection="1">
      <alignment vertical="center"/>
      <protection locked="0"/>
    </xf>
    <xf numFmtId="0" fontId="4" fillId="18" borderId="8" xfId="5" applyFont="1" applyFill="1" applyBorder="1" applyAlignment="1" applyProtection="1">
      <alignment horizontal="center"/>
      <protection locked="0"/>
    </xf>
    <xf numFmtId="0" fontId="0" fillId="14" borderId="8" xfId="0" applyFill="1" applyBorder="1"/>
    <xf numFmtId="0" fontId="21" fillId="16" borderId="6" xfId="5" applyFont="1" applyFill="1" applyBorder="1" applyAlignment="1" applyProtection="1">
      <alignment horizontal="center" vertical="center"/>
      <protection locked="0"/>
    </xf>
    <xf numFmtId="37" fontId="0" fillId="0" borderId="8" xfId="6" applyNumberFormat="1" applyFont="1" applyFill="1" applyBorder="1" applyAlignment="1" applyProtection="1">
      <alignment horizontal="center" vertical="center"/>
    </xf>
    <xf numFmtId="37" fontId="0" fillId="4" borderId="8" xfId="6" applyNumberFormat="1" applyFont="1" applyFill="1" applyBorder="1" applyAlignment="1" applyProtection="1">
      <alignment horizontal="center" vertical="center"/>
      <protection locked="0"/>
    </xf>
    <xf numFmtId="37" fontId="0" fillId="4" borderId="22" xfId="6" applyNumberFormat="1" applyFon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21" fillId="16" borderId="5" xfId="5" applyFont="1" applyFill="1" applyBorder="1" applyAlignment="1">
      <alignment horizontal="center" vertical="center"/>
    </xf>
    <xf numFmtId="0" fontId="4" fillId="18" borderId="8" xfId="5" applyFont="1" applyFill="1" applyBorder="1" applyAlignment="1">
      <alignment horizontal="center"/>
    </xf>
    <xf numFmtId="37" fontId="17" fillId="23" borderId="8" xfId="6" applyNumberFormat="1" applyFont="1" applyFill="1" applyBorder="1" applyAlignment="1" applyProtection="1">
      <alignment horizontal="center"/>
    </xf>
    <xf numFmtId="37" fontId="0" fillId="14" borderId="8" xfId="6" applyNumberFormat="1" applyFont="1" applyFill="1" applyBorder="1" applyAlignment="1">
      <alignment horizontal="center" vertical="center"/>
    </xf>
    <xf numFmtId="37" fontId="0" fillId="14" borderId="8" xfId="6" applyNumberFormat="1" applyFont="1" applyFill="1" applyBorder="1" applyAlignment="1" applyProtection="1">
      <alignment horizontal="center" vertical="center"/>
    </xf>
    <xf numFmtId="37" fontId="0" fillId="3" borderId="22" xfId="6" applyNumberFormat="1" applyFont="1" applyFill="1" applyBorder="1" applyAlignment="1">
      <alignment horizontal="center" vertical="center"/>
    </xf>
    <xf numFmtId="37" fontId="0" fillId="3" borderId="28" xfId="6" applyNumberFormat="1" applyFont="1" applyFill="1" applyBorder="1" applyAlignment="1">
      <alignment horizontal="center" vertical="center"/>
    </xf>
    <xf numFmtId="37" fontId="0" fillId="4" borderId="1" xfId="6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7" fillId="3" borderId="0" xfId="0" applyFont="1" applyFill="1" applyAlignment="1">
      <alignment horizontal="center"/>
    </xf>
    <xf numFmtId="0" fontId="17" fillId="23" borderId="11" xfId="0" applyFont="1" applyFill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24" fillId="20" borderId="8" xfId="7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25" fillId="21" borderId="8" xfId="8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32" fillId="12" borderId="0" xfId="0" applyFont="1" applyFill="1" applyAlignment="1">
      <alignment vertical="center"/>
    </xf>
    <xf numFmtId="0" fontId="20" fillId="15" borderId="54" xfId="5" applyFont="1" applyFill="1" applyBorder="1" applyAlignment="1" applyProtection="1">
      <alignment horizontal="center" vertical="center"/>
      <protection locked="0"/>
    </xf>
    <xf numFmtId="164" fontId="0" fillId="19" borderId="6" xfId="0" applyNumberFormat="1" applyFill="1" applyBorder="1" applyAlignment="1">
      <alignment horizontal="center"/>
    </xf>
    <xf numFmtId="0" fontId="29" fillId="23" borderId="6" xfId="0" applyFont="1" applyFill="1" applyBorder="1" applyAlignment="1">
      <alignment horizontal="center"/>
    </xf>
    <xf numFmtId="0" fontId="29" fillId="8" borderId="55" xfId="0" applyFont="1" applyFill="1" applyBorder="1" applyAlignment="1">
      <alignment horizontal="center"/>
    </xf>
    <xf numFmtId="0" fontId="20" fillId="3" borderId="0" xfId="5" applyFont="1" applyFill="1" applyAlignment="1" applyProtection="1">
      <alignment horizontal="center" vertical="center"/>
      <protection locked="0"/>
    </xf>
    <xf numFmtId="164" fontId="0" fillId="3" borderId="0" xfId="0" applyNumberFormat="1" applyFill="1" applyAlignment="1">
      <alignment horizontal="center"/>
    </xf>
    <xf numFmtId="37" fontId="0" fillId="3" borderId="0" xfId="6" applyNumberFormat="1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Alignment="1">
      <alignment horizontal="center"/>
    </xf>
    <xf numFmtId="37" fontId="17" fillId="3" borderId="0" xfId="6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33" fillId="0" borderId="0" xfId="0" applyFont="1"/>
    <xf numFmtId="0" fontId="33" fillId="3" borderId="0" xfId="0" applyFont="1" applyFill="1"/>
    <xf numFmtId="0" fontId="3" fillId="16" borderId="1" xfId="5" applyFont="1" applyFill="1" applyBorder="1" applyAlignment="1" applyProtection="1">
      <alignment horizontal="center" vertical="center"/>
      <protection locked="0"/>
    </xf>
    <xf numFmtId="0" fontId="3" fillId="16" borderId="28" xfId="5" applyFont="1" applyFill="1" applyBorder="1" applyAlignment="1" applyProtection="1">
      <alignment horizontal="center" vertical="center"/>
      <protection locked="0"/>
    </xf>
    <xf numFmtId="0" fontId="3" fillId="16" borderId="8" xfId="5" applyFont="1" applyFill="1" applyBorder="1" applyAlignment="1" applyProtection="1">
      <alignment horizontal="center" vertical="center"/>
      <protection locked="0"/>
    </xf>
    <xf numFmtId="0" fontId="20" fillId="15" borderId="29" xfId="5" applyFont="1" applyFill="1" applyBorder="1" applyAlignment="1" applyProtection="1">
      <alignment horizontal="center" vertical="center" wrapText="1"/>
      <protection locked="0"/>
    </xf>
    <xf numFmtId="0" fontId="20" fillId="15" borderId="8" xfId="5" applyFont="1" applyFill="1" applyBorder="1" applyAlignment="1" applyProtection="1">
      <alignment horizontal="center" vertical="center" wrapText="1"/>
      <protection locked="0"/>
    </xf>
    <xf numFmtId="0" fontId="20" fillId="15" borderId="18" xfId="5" applyFont="1" applyFill="1" applyBorder="1" applyAlignment="1" applyProtection="1">
      <alignment horizontal="center" vertical="center" wrapText="1"/>
      <protection locked="0"/>
    </xf>
    <xf numFmtId="2" fontId="3" fillId="4" borderId="56" xfId="4" applyNumberFormat="1" applyFont="1" applyFill="1" applyBorder="1" applyAlignment="1" applyProtection="1">
      <alignment horizontal="center"/>
      <protection locked="0"/>
    </xf>
    <xf numFmtId="2" fontId="3" fillId="4" borderId="14" xfId="4" applyNumberFormat="1" applyFont="1" applyFill="1" applyBorder="1" applyAlignment="1" applyProtection="1">
      <alignment horizontal="center"/>
      <protection locked="0"/>
    </xf>
    <xf numFmtId="9" fontId="3" fillId="4" borderId="14" xfId="4" applyFont="1" applyFill="1" applyBorder="1" applyAlignment="1" applyProtection="1">
      <alignment horizontal="center"/>
      <protection locked="0"/>
    </xf>
    <xf numFmtId="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4" borderId="14" xfId="0" applyNumberFormat="1" applyFont="1" applyFill="1" applyBorder="1" applyAlignment="1" applyProtection="1">
      <alignment horizontal="center"/>
      <protection locked="0"/>
    </xf>
    <xf numFmtId="4" fontId="3" fillId="0" borderId="14" xfId="0" applyNumberFormat="1" applyFont="1" applyBorder="1" applyAlignment="1">
      <alignment horizontal="center"/>
    </xf>
    <xf numFmtId="3" fontId="3" fillId="4" borderId="14" xfId="0" applyNumberFormat="1" applyFont="1" applyFill="1" applyBorder="1" applyAlignment="1" applyProtection="1">
      <alignment horizontal="center"/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2" fontId="3" fillId="4" borderId="57" xfId="0" applyNumberFormat="1" applyFont="1" applyFill="1" applyBorder="1" applyAlignment="1" applyProtection="1">
      <alignment horizontal="center"/>
      <protection locked="0"/>
    </xf>
    <xf numFmtId="0" fontId="3" fillId="5" borderId="26" xfId="0" applyFont="1" applyFill="1" applyBorder="1"/>
    <xf numFmtId="0" fontId="3" fillId="5" borderId="58" xfId="0" applyFont="1" applyFill="1" applyBorder="1"/>
    <xf numFmtId="0" fontId="3" fillId="5" borderId="42" xfId="0" applyFont="1" applyFill="1" applyBorder="1"/>
    <xf numFmtId="0" fontId="3" fillId="5" borderId="44" xfId="0" applyFont="1" applyFill="1" applyBorder="1"/>
    <xf numFmtId="3" fontId="3" fillId="0" borderId="56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0" fontId="20" fillId="15" borderId="17" xfId="5" applyFont="1" applyFill="1" applyBorder="1" applyAlignment="1" applyProtection="1">
      <alignment horizontal="center" vertical="center"/>
      <protection locked="0"/>
    </xf>
    <xf numFmtId="0" fontId="3" fillId="16" borderId="15" xfId="5" applyFont="1" applyFill="1" applyBorder="1" applyAlignment="1" applyProtection="1">
      <alignment horizontal="center" vertical="center"/>
      <protection locked="0"/>
    </xf>
    <xf numFmtId="0" fontId="20" fillId="15" borderId="4" xfId="5" applyFont="1" applyFill="1" applyBorder="1" applyAlignment="1" applyProtection="1">
      <alignment horizontal="center" vertical="center" wrapText="1"/>
      <protection locked="0"/>
    </xf>
    <xf numFmtId="39" fontId="0" fillId="4" borderId="8" xfId="6" applyNumberFormat="1" applyFont="1" applyFill="1" applyBorder="1" applyAlignment="1" applyProtection="1">
      <alignment horizontal="center" vertical="center"/>
      <protection locked="0"/>
    </xf>
    <xf numFmtId="39" fontId="0" fillId="3" borderId="8" xfId="6" applyNumberFormat="1" applyFont="1" applyFill="1" applyBorder="1" applyAlignment="1">
      <alignment horizontal="center" vertical="center"/>
    </xf>
    <xf numFmtId="37" fontId="0" fillId="4" borderId="20" xfId="6" applyNumberFormat="1" applyFont="1" applyFill="1" applyBorder="1" applyAlignment="1" applyProtection="1">
      <alignment horizontal="center" vertical="center"/>
      <protection locked="0"/>
    </xf>
    <xf numFmtId="37" fontId="0" fillId="4" borderId="23" xfId="6" applyNumberFormat="1" applyFont="1" applyFill="1" applyBorder="1" applyAlignment="1" applyProtection="1">
      <alignment horizontal="center" vertical="center"/>
      <protection locked="0"/>
    </xf>
    <xf numFmtId="0" fontId="4" fillId="10" borderId="22" xfId="5" applyFont="1" applyFill="1" applyBorder="1" applyAlignment="1" applyProtection="1">
      <alignment horizontal="center"/>
      <protection locked="0"/>
    </xf>
    <xf numFmtId="37" fontId="0" fillId="4" borderId="18" xfId="6" applyNumberFormat="1" applyFont="1" applyFill="1" applyBorder="1" applyAlignment="1" applyProtection="1">
      <alignment horizontal="center" vertical="center"/>
      <protection locked="0"/>
    </xf>
    <xf numFmtId="37" fontId="0" fillId="4" borderId="19" xfId="6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25" borderId="0" xfId="0" applyFill="1"/>
    <xf numFmtId="0" fontId="0" fillId="0" borderId="62" xfId="0" applyBorder="1"/>
    <xf numFmtId="0" fontId="0" fillId="0" borderId="63" xfId="0" applyBorder="1"/>
    <xf numFmtId="0" fontId="36" fillId="26" borderId="0" xfId="0" applyFont="1" applyFill="1" applyAlignment="1">
      <alignment horizontal="center"/>
    </xf>
    <xf numFmtId="0" fontId="1" fillId="0" borderId="62" xfId="11" applyFont="1" applyBorder="1"/>
    <xf numFmtId="0" fontId="1" fillId="0" borderId="0" xfId="11" applyFont="1"/>
    <xf numFmtId="0" fontId="1" fillId="0" borderId="63" xfId="11" applyFont="1" applyBorder="1"/>
    <xf numFmtId="0" fontId="38" fillId="26" borderId="0" xfId="11" applyFont="1" applyFill="1" applyAlignment="1">
      <alignment vertical="top"/>
    </xf>
    <xf numFmtId="0" fontId="39" fillId="26" borderId="0" xfId="11" applyFont="1" applyFill="1" applyAlignment="1">
      <alignment horizontal="right" vertical="center" readingOrder="1"/>
    </xf>
    <xf numFmtId="0" fontId="40" fillId="26" borderId="0" xfId="11" applyFont="1" applyFill="1" applyAlignment="1">
      <alignment vertical="center" readingOrder="1"/>
    </xf>
    <xf numFmtId="0" fontId="42" fillId="26" borderId="0" xfId="11" applyFont="1" applyFill="1" applyAlignment="1">
      <alignment horizontal="right" vertical="center" readingOrder="1"/>
    </xf>
    <xf numFmtId="0" fontId="40" fillId="26" borderId="0" xfId="11" applyFont="1" applyFill="1" applyAlignment="1">
      <alignment horizontal="right" vertical="center"/>
    </xf>
    <xf numFmtId="0" fontId="0" fillId="0" borderId="62" xfId="0" applyBorder="1" applyAlignment="1">
      <alignment readingOrder="2"/>
    </xf>
    <xf numFmtId="0" fontId="42" fillId="26" borderId="0" xfId="11" applyFont="1" applyFill="1" applyAlignment="1">
      <alignment horizontal="right" vertical="center"/>
    </xf>
    <xf numFmtId="0" fontId="0" fillId="0" borderId="63" xfId="0" applyBorder="1" applyAlignment="1">
      <alignment readingOrder="2"/>
    </xf>
    <xf numFmtId="0" fontId="0" fillId="0" borderId="64" xfId="0" applyBorder="1"/>
    <xf numFmtId="0" fontId="17" fillId="0" borderId="65" xfId="0" applyFont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35" fillId="26" borderId="64" xfId="11" applyFont="1" applyFill="1" applyBorder="1" applyAlignment="1">
      <alignment horizontal="center"/>
    </xf>
    <xf numFmtId="0" fontId="35" fillId="26" borderId="65" xfId="11" applyFont="1" applyFill="1" applyBorder="1" applyAlignment="1">
      <alignment horizontal="center"/>
    </xf>
    <xf numFmtId="0" fontId="35" fillId="26" borderId="66" xfId="11" applyFont="1" applyFill="1" applyBorder="1" applyAlignment="1">
      <alignment horizontal="center"/>
    </xf>
    <xf numFmtId="0" fontId="37" fillId="7" borderId="31" xfId="11" applyFont="1" applyFill="1" applyBorder="1" applyAlignment="1">
      <alignment horizontal="center" vertical="top"/>
    </xf>
    <xf numFmtId="0" fontId="37" fillId="7" borderId="32" xfId="11" applyFont="1" applyFill="1" applyBorder="1" applyAlignment="1">
      <alignment horizontal="center" vertical="top"/>
    </xf>
    <xf numFmtId="0" fontId="37" fillId="7" borderId="33" xfId="11" applyFont="1" applyFill="1" applyBorder="1" applyAlignment="1">
      <alignment horizontal="center" vertical="top"/>
    </xf>
    <xf numFmtId="0" fontId="41" fillId="27" borderId="31" xfId="11" applyFont="1" applyFill="1" applyBorder="1" applyAlignment="1">
      <alignment horizontal="center" vertical="center" readingOrder="1"/>
    </xf>
    <xf numFmtId="0" fontId="41" fillId="27" borderId="32" xfId="11" applyFont="1" applyFill="1" applyBorder="1" applyAlignment="1">
      <alignment horizontal="center" vertical="center" readingOrder="1"/>
    </xf>
    <xf numFmtId="0" fontId="41" fillId="27" borderId="33" xfId="11" applyFont="1" applyFill="1" applyBorder="1" applyAlignment="1">
      <alignment horizontal="center" vertical="center" readingOrder="1"/>
    </xf>
    <xf numFmtId="0" fontId="43" fillId="0" borderId="27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/>
    </xf>
    <xf numFmtId="0" fontId="4" fillId="10" borderId="31" xfId="5" applyFont="1" applyFill="1" applyBorder="1" applyAlignment="1" applyProtection="1">
      <alignment horizontal="center"/>
      <protection locked="0"/>
    </xf>
    <xf numFmtId="0" fontId="4" fillId="10" borderId="32" xfId="5" applyFont="1" applyFill="1" applyBorder="1" applyAlignment="1" applyProtection="1">
      <alignment horizontal="center"/>
      <protection locked="0"/>
    </xf>
    <xf numFmtId="0" fontId="4" fillId="10" borderId="33" xfId="5" applyFont="1" applyFill="1" applyBorder="1" applyAlignment="1" applyProtection="1">
      <alignment horizontal="center"/>
      <protection locked="0"/>
    </xf>
    <xf numFmtId="0" fontId="4" fillId="10" borderId="4" xfId="5" applyFont="1" applyFill="1" applyBorder="1" applyAlignment="1" applyProtection="1">
      <alignment horizontal="center"/>
      <protection locked="0"/>
    </xf>
    <xf numFmtId="0" fontId="4" fillId="10" borderId="5" xfId="5" applyFont="1" applyFill="1" applyBorder="1" applyAlignment="1" applyProtection="1">
      <alignment horizontal="center"/>
      <protection locked="0"/>
    </xf>
    <xf numFmtId="0" fontId="20" fillId="15" borderId="4" xfId="5" applyFont="1" applyFill="1" applyBorder="1" applyAlignment="1" applyProtection="1">
      <alignment horizontal="center" vertical="center"/>
      <protection locked="0"/>
    </xf>
    <xf numFmtId="0" fontId="20" fillId="15" borderId="6" xfId="5" applyFont="1" applyFill="1" applyBorder="1" applyAlignment="1" applyProtection="1">
      <alignment horizontal="center" vertical="center"/>
      <protection locked="0"/>
    </xf>
    <xf numFmtId="0" fontId="20" fillId="15" borderId="1" xfId="5" applyFont="1" applyFill="1" applyBorder="1" applyAlignment="1" applyProtection="1">
      <alignment horizontal="center" vertical="center"/>
      <protection locked="0"/>
    </xf>
    <xf numFmtId="0" fontId="20" fillId="15" borderId="2" xfId="5" applyFont="1" applyFill="1" applyBorder="1" applyAlignment="1" applyProtection="1">
      <alignment horizontal="center" vertical="center"/>
      <protection locked="0"/>
    </xf>
    <xf numFmtId="0" fontId="20" fillId="15" borderId="3" xfId="5" applyFont="1" applyFill="1" applyBorder="1" applyAlignment="1" applyProtection="1">
      <alignment horizontal="center" vertical="center"/>
      <protection locked="0"/>
    </xf>
    <xf numFmtId="0" fontId="20" fillId="15" borderId="5" xfId="5" applyFont="1" applyFill="1" applyBorder="1" applyAlignment="1" applyProtection="1">
      <alignment horizontal="center" vertical="center"/>
      <protection locked="0"/>
    </xf>
    <xf numFmtId="0" fontId="20" fillId="15" borderId="29" xfId="5" applyFont="1" applyFill="1" applyBorder="1" applyAlignment="1" applyProtection="1">
      <alignment horizontal="center" vertical="center"/>
      <protection locked="0"/>
    </xf>
    <xf numFmtId="0" fontId="20" fillId="15" borderId="30" xfId="5" applyFont="1" applyFill="1" applyBorder="1" applyAlignment="1" applyProtection="1">
      <alignment horizontal="center" vertical="center"/>
      <protection locked="0"/>
    </xf>
    <xf numFmtId="0" fontId="3" fillId="16" borderId="1" xfId="5" applyFont="1" applyFill="1" applyBorder="1" applyAlignment="1" applyProtection="1">
      <alignment horizontal="center" vertical="center"/>
      <protection locked="0"/>
    </xf>
    <xf numFmtId="0" fontId="3" fillId="16" borderId="3" xfId="5" applyFont="1" applyFill="1" applyBorder="1" applyAlignment="1" applyProtection="1">
      <alignment horizontal="center" vertical="center"/>
      <protection locked="0"/>
    </xf>
    <xf numFmtId="0" fontId="3" fillId="16" borderId="8" xfId="5" applyFont="1" applyFill="1" applyBorder="1" applyAlignment="1" applyProtection="1">
      <alignment horizontal="center" vertical="center"/>
      <protection locked="0"/>
    </xf>
    <xf numFmtId="0" fontId="3" fillId="16" borderId="4" xfId="5" applyFont="1" applyFill="1" applyBorder="1" applyAlignment="1" applyProtection="1">
      <alignment horizontal="center" vertical="center"/>
      <protection locked="0"/>
    </xf>
    <xf numFmtId="0" fontId="3" fillId="16" borderId="6" xfId="5" applyFont="1" applyFill="1" applyBorder="1" applyAlignment="1" applyProtection="1">
      <alignment horizontal="center" vertical="center"/>
      <protection locked="0"/>
    </xf>
    <xf numFmtId="0" fontId="22" fillId="23" borderId="4" xfId="5" applyFont="1" applyFill="1" applyBorder="1" applyAlignment="1" applyProtection="1">
      <alignment horizontal="center"/>
      <protection locked="0"/>
    </xf>
    <xf numFmtId="0" fontId="22" fillId="23" borderId="5" xfId="5" applyFont="1" applyFill="1" applyBorder="1" applyAlignment="1" applyProtection="1">
      <alignment horizontal="center"/>
      <protection locked="0"/>
    </xf>
    <xf numFmtId="0" fontId="20" fillId="15" borderId="17" xfId="5" applyFont="1" applyFill="1" applyBorder="1" applyAlignment="1" applyProtection="1">
      <alignment horizontal="center" vertical="center"/>
      <protection locked="0"/>
    </xf>
    <xf numFmtId="0" fontId="20" fillId="15" borderId="13" xfId="5" applyFont="1" applyFill="1" applyBorder="1" applyAlignment="1" applyProtection="1">
      <alignment horizontal="center" vertical="center"/>
      <protection locked="0"/>
    </xf>
    <xf numFmtId="0" fontId="20" fillId="15" borderId="52" xfId="5" applyFont="1" applyFill="1" applyBorder="1" applyAlignment="1" applyProtection="1">
      <alignment horizontal="center" vertical="center"/>
      <protection locked="0"/>
    </xf>
    <xf numFmtId="0" fontId="20" fillId="15" borderId="37" xfId="5" applyFont="1" applyFill="1" applyBorder="1" applyAlignment="1" applyProtection="1">
      <alignment horizontal="center" vertical="center"/>
      <protection locked="0"/>
    </xf>
    <xf numFmtId="0" fontId="4" fillId="10" borderId="27" xfId="5" applyFont="1" applyFill="1" applyBorder="1" applyAlignment="1" applyProtection="1">
      <alignment horizontal="center"/>
      <protection locked="0"/>
    </xf>
    <xf numFmtId="0" fontId="4" fillId="10" borderId="35" xfId="5" applyFont="1" applyFill="1" applyBorder="1" applyAlignment="1" applyProtection="1">
      <alignment horizontal="center"/>
      <protection locked="0"/>
    </xf>
    <xf numFmtId="0" fontId="4" fillId="10" borderId="36" xfId="5" applyFont="1" applyFill="1" applyBorder="1" applyAlignment="1" applyProtection="1">
      <alignment horizontal="center"/>
      <protection locked="0"/>
    </xf>
    <xf numFmtId="0" fontId="4" fillId="3" borderId="0" xfId="5" applyFont="1" applyFill="1" applyAlignment="1" applyProtection="1">
      <alignment horizontal="center"/>
      <protection locked="0"/>
    </xf>
    <xf numFmtId="0" fontId="17" fillId="23" borderId="53" xfId="0" applyFont="1" applyFill="1" applyBorder="1" applyAlignment="1">
      <alignment horizontal="center"/>
    </xf>
    <xf numFmtId="0" fontId="17" fillId="23" borderId="7" xfId="0" applyFont="1" applyFill="1" applyBorder="1" applyAlignment="1">
      <alignment horizontal="center"/>
    </xf>
    <xf numFmtId="0" fontId="4" fillId="10" borderId="43" xfId="5" applyFont="1" applyFill="1" applyBorder="1" applyAlignment="1" applyProtection="1">
      <alignment horizontal="center"/>
      <protection locked="0"/>
    </xf>
    <xf numFmtId="0" fontId="4" fillId="10" borderId="51" xfId="5" applyFont="1" applyFill="1" applyBorder="1" applyAlignment="1" applyProtection="1">
      <alignment horizontal="center"/>
      <protection locked="0"/>
    </xf>
    <xf numFmtId="0" fontId="3" fillId="16" borderId="15" xfId="5" applyFont="1" applyFill="1" applyBorder="1" applyAlignment="1" applyProtection="1">
      <alignment horizontal="center" vertical="center"/>
      <protection locked="0"/>
    </xf>
    <xf numFmtId="0" fontId="3" fillId="16" borderId="25" xfId="5" applyFont="1" applyFill="1" applyBorder="1" applyAlignment="1" applyProtection="1">
      <alignment horizontal="center" vertical="center"/>
      <protection locked="0"/>
    </xf>
    <xf numFmtId="0" fontId="20" fillId="15" borderId="39" xfId="5" applyFont="1" applyFill="1" applyBorder="1" applyAlignment="1" applyProtection="1">
      <alignment horizontal="center" vertical="center"/>
      <protection locked="0"/>
    </xf>
    <xf numFmtId="0" fontId="20" fillId="15" borderId="40" xfId="5" applyFont="1" applyFill="1" applyBorder="1" applyAlignment="1" applyProtection="1">
      <alignment horizontal="center" vertical="center"/>
      <protection locked="0"/>
    </xf>
    <xf numFmtId="0" fontId="20" fillId="15" borderId="42" xfId="5" applyFont="1" applyFill="1" applyBorder="1" applyAlignment="1" applyProtection="1">
      <alignment horizontal="center" vertical="center"/>
      <protection locked="0"/>
    </xf>
    <xf numFmtId="0" fontId="20" fillId="15" borderId="47" xfId="5" applyFont="1" applyFill="1" applyBorder="1" applyAlignment="1" applyProtection="1">
      <alignment horizontal="center" vertical="center"/>
      <protection locked="0"/>
    </xf>
    <xf numFmtId="0" fontId="23" fillId="10" borderId="26" xfId="5" applyFont="1" applyFill="1" applyBorder="1" applyAlignment="1" applyProtection="1">
      <alignment horizontal="center"/>
      <protection locked="0"/>
    </xf>
    <xf numFmtId="0" fontId="23" fillId="10" borderId="12" xfId="5" applyFont="1" applyFill="1" applyBorder="1" applyAlignment="1" applyProtection="1">
      <alignment horizontal="center"/>
      <protection locked="0"/>
    </xf>
    <xf numFmtId="0" fontId="23" fillId="10" borderId="41" xfId="5" applyFont="1" applyFill="1" applyBorder="1" applyAlignment="1" applyProtection="1">
      <alignment horizontal="center"/>
      <protection locked="0"/>
    </xf>
    <xf numFmtId="0" fontId="20" fillId="15" borderId="43" xfId="5" applyFont="1" applyFill="1" applyBorder="1" applyAlignment="1" applyProtection="1">
      <alignment horizontal="center" vertical="center"/>
      <protection locked="0"/>
    </xf>
    <xf numFmtId="0" fontId="23" fillId="10" borderId="27" xfId="5" applyFont="1" applyFill="1" applyBorder="1" applyAlignment="1" applyProtection="1">
      <alignment horizontal="center"/>
      <protection locked="0"/>
    </xf>
    <xf numFmtId="0" fontId="23" fillId="10" borderId="35" xfId="5" applyFont="1" applyFill="1" applyBorder="1" applyAlignment="1" applyProtection="1">
      <alignment horizontal="center"/>
      <protection locked="0"/>
    </xf>
    <xf numFmtId="0" fontId="23" fillId="10" borderId="36" xfId="5" applyFont="1" applyFill="1" applyBorder="1" applyAlignment="1" applyProtection="1">
      <alignment horizontal="center"/>
      <protection locked="0"/>
    </xf>
    <xf numFmtId="0" fontId="30" fillId="10" borderId="27" xfId="0" applyFont="1" applyFill="1" applyBorder="1" applyAlignment="1">
      <alignment horizontal="center"/>
    </xf>
    <xf numFmtId="0" fontId="30" fillId="10" borderId="35" xfId="0" applyFont="1" applyFill="1" applyBorder="1" applyAlignment="1">
      <alignment horizontal="center"/>
    </xf>
    <xf numFmtId="0" fontId="30" fillId="10" borderId="36" xfId="0" applyFont="1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7" fillId="10" borderId="0" xfId="0" applyFont="1" applyFill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30" fillId="10" borderId="31" xfId="0" applyFont="1" applyFill="1" applyBorder="1" applyAlignment="1">
      <alignment horizontal="center"/>
    </xf>
    <xf numFmtId="0" fontId="30" fillId="10" borderId="32" xfId="0" applyFont="1" applyFill="1" applyBorder="1" applyAlignment="1">
      <alignment horizontal="center"/>
    </xf>
    <xf numFmtId="0" fontId="30" fillId="10" borderId="33" xfId="0" applyFont="1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41" xfId="0" applyFill="1" applyBorder="1" applyAlignment="1">
      <alignment horizontal="center"/>
    </xf>
  </cellXfs>
  <cellStyles count="12">
    <cellStyle name="Bad" xfId="8" builtinId="27"/>
    <cellStyle name="Comma" xfId="6" builtinId="3"/>
    <cellStyle name="Good" xfId="7" builtinId="26"/>
    <cellStyle name="Hyperlink" xfId="9" builtinId="8"/>
    <cellStyle name="Merged_Table_Header" xfId="2" xr:uid="{00000000-0005-0000-0000-000004000000}"/>
    <cellStyle name="Normal" xfId="0" builtinId="0"/>
    <cellStyle name="Normal 7" xfId="5" xr:uid="{00000000-0005-0000-0000-000006000000}"/>
    <cellStyle name="Normal 8" xfId="11" xr:uid="{ADD4BEED-E610-4E4A-8F4E-E2198C1EF940}"/>
    <cellStyle name="Percent" xfId="4" builtinId="5"/>
    <cellStyle name="Style 1" xfId="10" xr:uid="{00000000-0005-0000-0000-000008000000}"/>
    <cellStyle name="Table_Header" xfId="3" xr:uid="{00000000-0005-0000-0000-000009000000}"/>
    <cellStyle name="Top_Dot_Table" xfId="1" xr:uid="{00000000-0005-0000-0000-00000A000000}"/>
  </cellStyles>
  <dxfs count="3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ont>
        <color rgb="FFFF0000"/>
      </font>
    </dxf>
    <dxf>
      <font>
        <color theme="9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E37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تكلفة الوجبة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KW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19B-4362-BA9E-206CF0A69E9E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5C60458-9723-464D-BAD8-1DB62FF51E5A}" type="VALUE">
                      <a:rPr lang="en-US" sz="1000" b="1" i="0" baseline="0">
                        <a:solidFill>
                          <a:schemeClr val="accent2"/>
                        </a:solidFill>
                      </a:rPr>
                      <a:pPr>
                        <a:defRPr sz="1000" b="1"/>
                      </a:pPr>
                      <a:t>[VALUE]</a:t>
                    </a:fld>
                    <a:endParaRPr lang="ar-KW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E25-4809-AB5C-62E7D48EAFB3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8E0E611-A5A3-4C89-A48F-C669DAA83170}" type="VALUE">
                      <a:rPr lang="en-US" sz="1000" b="1" i="0" baseline="0">
                        <a:solidFill>
                          <a:schemeClr val="accent6"/>
                        </a:solidFill>
                      </a:rPr>
                      <a:pPr>
                        <a:defRPr sz="1000" b="1"/>
                      </a:pPr>
                      <a:t>[VALUE]</a:t>
                    </a:fld>
                    <a:endParaRPr lang="ar-KW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19B-4362-BA9E-206CF0A69E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'الملخص '!$FM$24:$FM$25</c:f>
              <c:numCache>
                <c:formatCode>#,##0.00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9B-4362-BA9E-206CF0A69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89580671"/>
        <c:axId val="689566527"/>
      </c:barChar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6.8923732579390912E-2"/>
                  <c:y val="-4.4555619095064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C334BFB-F2BB-4E95-BDAD-5033927844BE}" type="VALUE">
                      <a:rPr lang="en-US" sz="1000" b="1" i="0" baseline="0">
                        <a:solidFill>
                          <a:schemeClr val="accent1"/>
                        </a:solidFill>
                      </a:rPr>
                      <a:pPr>
                        <a:defRPr sz="1000" b="1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ar-KW"/>
                  </a:p>
                </c:rich>
              </c:tx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E25-4809-AB5C-62E7D48EAF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'الملخص '!$FL$24:$FL$25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B-4362-BA9E-206CF0A69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580671"/>
        <c:axId val="689566527"/>
      </c:lineChart>
      <c:catAx>
        <c:axId val="689580671"/>
        <c:scaling>
          <c:orientation val="maxMin"/>
        </c:scaling>
        <c:delete val="1"/>
        <c:axPos val="b"/>
        <c:numFmt formatCode="General" sourceLinked="1"/>
        <c:majorTickMark val="none"/>
        <c:minorTickMark val="none"/>
        <c:tickLblPos val="nextTo"/>
        <c:crossAx val="689566527"/>
        <c:crosses val="autoZero"/>
        <c:auto val="1"/>
        <c:lblAlgn val="ctr"/>
        <c:lblOffset val="100"/>
        <c:noMultiLvlLbl val="0"/>
      </c:catAx>
      <c:valAx>
        <c:axId val="689566527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KW"/>
          </a:p>
        </c:txPr>
        <c:crossAx val="689580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K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عدد</a:t>
            </a:r>
            <a:r>
              <a:rPr lang="ar-SA" baseline="0"/>
              <a:t> العمالة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KW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CE-4268-8978-D63A575A876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FA8-4DF4-80BD-702ECB96DFE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2CE-4268-8978-D63A575A87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'الملخص '!$FM$32:$FM$33</c:f>
              <c:numCache>
                <c:formatCode>#,##0_);\(#,##0\)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E-4268-8978-D63A575A8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89580671"/>
        <c:axId val="689566527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0.20608385503380111"/>
                  <c:y val="-4.467211721213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A8-4DF4-80BD-702ECB96DF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'الملخص '!$FL$32:$FL$33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CE-4268-8978-D63A575A8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580671"/>
        <c:axId val="689566527"/>
      </c:lineChart>
      <c:catAx>
        <c:axId val="689580671"/>
        <c:scaling>
          <c:orientation val="maxMin"/>
        </c:scaling>
        <c:delete val="1"/>
        <c:axPos val="b"/>
        <c:numFmt formatCode="General" sourceLinked="1"/>
        <c:majorTickMark val="none"/>
        <c:minorTickMark val="none"/>
        <c:tickLblPos val="nextTo"/>
        <c:crossAx val="689566527"/>
        <c:crosses val="autoZero"/>
        <c:auto val="1"/>
        <c:lblAlgn val="ctr"/>
        <c:lblOffset val="100"/>
        <c:noMultiLvlLbl val="0"/>
      </c:catAx>
      <c:valAx>
        <c:axId val="689566527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KW"/>
          </a:p>
        </c:txPr>
        <c:crossAx val="689580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K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عدد الوجبات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KW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99E-4371-999A-05FDB79C0298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D0F74E-B45C-4757-8406-20D9849A2FF5}" type="VALUE">
                      <a:rPr lang="en-US" sz="1000" b="1" i="0" baseline="0">
                        <a:solidFill>
                          <a:schemeClr val="accent2"/>
                        </a:solidFill>
                      </a:rPr>
                      <a:pPr>
                        <a:defRPr sz="1000" b="1"/>
                      </a:pPr>
                      <a:t>[VALUE]</a:t>
                    </a:fld>
                    <a:endParaRPr lang="ar-KW"/>
                  </a:p>
                </c:rich>
              </c:tx>
              <c:numFmt formatCode="#,##0;[Red]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99E-4371-999A-05FDB79C0298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AC791DA-4D91-4FD9-9C41-B6320207DD72}" type="VALUE">
                      <a:rPr lang="en-US" b="1" i="0" baseline="0">
                        <a:solidFill>
                          <a:schemeClr val="accent6"/>
                        </a:solidFill>
                      </a:rPr>
                      <a:pPr>
                        <a:defRPr sz="1000" b="1"/>
                      </a:pPr>
                      <a:t>[VALUE]</a:t>
                    </a:fld>
                    <a:endParaRPr lang="ar-KW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70A-40B5-A9EB-F5F49FF05F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'الملخص '!$FM$28:$FM$29</c:f>
              <c:numCache>
                <c:formatCode>#,##0;[Red]#,##0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0A-40B5-A9EB-F5F49FF05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89580671"/>
        <c:axId val="689566527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28525580802681516"/>
                  <c:y val="-6.0159208740611966E-2"/>
                </c:manualLayout>
              </c:layout>
              <c:tx>
                <c:rich>
                  <a:bodyPr/>
                  <a:lstStyle/>
                  <a:p>
                    <a:fld id="{C5F268A5-8A20-4DD6-BD03-367F8EF9064A}" type="VALUE">
                      <a:rPr lang="en-US" baseline="0">
                        <a:solidFill>
                          <a:schemeClr val="accent1"/>
                        </a:solidFill>
                      </a:rPr>
                      <a:pPr/>
                      <a:t>[VALUE]</a:t>
                    </a:fld>
                    <a:endParaRPr lang="ar-KW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99E-4371-999A-05FDB79C029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9E-4371-999A-05FDB79C02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'الملخص '!$FL$28:$FL$29</c:f>
              <c:numCache>
                <c:formatCode>0.00</c:formatCode>
                <c:ptCount val="2"/>
                <c:pt idx="0" formatCode="_(* #,##0_);_(* \(#,##0\);_(* &quot;-&quot;??_);_(@_)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0A-40B5-A9EB-F5F49FF05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580671"/>
        <c:axId val="689566527"/>
      </c:lineChart>
      <c:catAx>
        <c:axId val="689580671"/>
        <c:scaling>
          <c:orientation val="maxMin"/>
        </c:scaling>
        <c:delete val="1"/>
        <c:axPos val="b"/>
        <c:numFmt formatCode="General" sourceLinked="1"/>
        <c:majorTickMark val="none"/>
        <c:minorTickMark val="none"/>
        <c:tickLblPos val="nextTo"/>
        <c:crossAx val="689566527"/>
        <c:crosses val="autoZero"/>
        <c:auto val="1"/>
        <c:lblAlgn val="ctr"/>
        <c:lblOffset val="100"/>
        <c:noMultiLvlLbl val="0"/>
      </c:catAx>
      <c:valAx>
        <c:axId val="689566527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KW"/>
          </a:p>
        </c:txPr>
        <c:crossAx val="689580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K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4.tmp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16055</xdr:colOff>
      <xdr:row>39</xdr:row>
      <xdr:rowOff>75655</xdr:rowOff>
    </xdr:from>
    <xdr:to>
      <xdr:col>13</xdr:col>
      <xdr:colOff>594925</xdr:colOff>
      <xdr:row>51</xdr:row>
      <xdr:rowOff>1111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A8EA7C8F-97B6-4CFA-A060-E8F30325CE66}"/>
            </a:ext>
          </a:extLst>
        </xdr:cNvPr>
        <xdr:cNvGrpSpPr/>
      </xdr:nvGrpSpPr>
      <xdr:grpSpPr>
        <a:xfrm>
          <a:off x="11128161075" y="11924008"/>
          <a:ext cx="6779458" cy="2076985"/>
          <a:chOff x="0" y="0"/>
          <a:chExt cx="12210308" cy="5299937"/>
        </a:xfrm>
      </xdr:grpSpPr>
      <xdr:sp macro="" textlink="">
        <xdr:nvSpPr>
          <xdr:cNvPr id="5" name="직사각형 29">
            <a:extLst>
              <a:ext uri="{FF2B5EF4-FFF2-40B4-BE49-F238E27FC236}">
                <a16:creationId xmlns:a16="http://schemas.microsoft.com/office/drawing/2014/main" id="{0669F692-BE18-0F82-C059-EB022B9EED32}"/>
              </a:ext>
            </a:extLst>
          </xdr:cNvPr>
          <xdr:cNvSpPr/>
        </xdr:nvSpPr>
        <xdr:spPr>
          <a:xfrm>
            <a:off x="0" y="1018881"/>
            <a:ext cx="12200939" cy="4281056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algn="ctr" defTabSz="914400" rtl="1" eaLnBrk="1" latinLnBrk="0" hangingPunct="1"/>
            <a:endParaRPr lang="ko-KR" altLang="en-US"/>
          </a:p>
        </xdr:txBody>
      </xdr:sp>
      <xdr:sp macro="" textlink="">
        <xdr:nvSpPr>
          <xdr:cNvPr id="6" name="Freeform 11">
            <a:extLst>
              <a:ext uri="{FF2B5EF4-FFF2-40B4-BE49-F238E27FC236}">
                <a16:creationId xmlns:a16="http://schemas.microsoft.com/office/drawing/2014/main" id="{D1765A2E-5F85-9825-B3B3-93D9B6FB2F56}"/>
              </a:ext>
            </a:extLst>
          </xdr:cNvPr>
          <xdr:cNvSpPr/>
        </xdr:nvSpPr>
        <xdr:spPr>
          <a:xfrm>
            <a:off x="3657603" y="0"/>
            <a:ext cx="8552705" cy="5299936"/>
          </a:xfrm>
          <a:custGeom>
            <a:avLst/>
            <a:gdLst>
              <a:gd name="connsiteX0" fmla="*/ 1544632 w 8552705"/>
              <a:gd name="connsiteY0" fmla="*/ 0 h 5299936"/>
              <a:gd name="connsiteX1" fmla="*/ 2672321 w 8552705"/>
              <a:gd name="connsiteY1" fmla="*/ 0 h 5299936"/>
              <a:gd name="connsiteX2" fmla="*/ 5753484 w 8552705"/>
              <a:gd name="connsiteY2" fmla="*/ 0 h 5299936"/>
              <a:gd name="connsiteX3" fmla="*/ 8539778 w 8552705"/>
              <a:gd name="connsiteY3" fmla="*/ 0 h 5299936"/>
              <a:gd name="connsiteX4" fmla="*/ 8552705 w 8552705"/>
              <a:gd name="connsiteY4" fmla="*/ 5299936 h 5299936"/>
              <a:gd name="connsiteX5" fmla="*/ 0 w 8552705"/>
              <a:gd name="connsiteY5" fmla="*/ 5299936 h 5299936"/>
              <a:gd name="connsiteX6" fmla="*/ 0 w 8552705"/>
              <a:gd name="connsiteY6" fmla="*/ 3427233 h 5299936"/>
              <a:gd name="connsiteX7" fmla="*/ 0 w 8552705"/>
              <a:gd name="connsiteY7" fmla="*/ 3274230 h 5299936"/>
              <a:gd name="connsiteX8" fmla="*/ 0 w 8552705"/>
              <a:gd name="connsiteY8" fmla="*/ 833049 h 5299936"/>
              <a:gd name="connsiteX9" fmla="*/ 833046 w 8552705"/>
              <a:gd name="connsiteY9" fmla="*/ 4 h 5299936"/>
              <a:gd name="connsiteX10" fmla="*/ 1544632 w 8552705"/>
              <a:gd name="connsiteY10" fmla="*/ 4 h 5299936"/>
              <a:gd name="connsiteX11" fmla="*/ 1544632 w 8552705"/>
              <a:gd name="connsiteY11" fmla="*/ 0 h 52999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8552705" h="5299936">
                <a:moveTo>
                  <a:pt x="1544632" y="0"/>
                </a:moveTo>
                <a:lnTo>
                  <a:pt x="2672321" y="0"/>
                </a:lnTo>
                <a:lnTo>
                  <a:pt x="5753484" y="0"/>
                </a:lnTo>
                <a:lnTo>
                  <a:pt x="8539778" y="0"/>
                </a:lnTo>
                <a:lnTo>
                  <a:pt x="8552705" y="5299936"/>
                </a:lnTo>
                <a:lnTo>
                  <a:pt x="0" y="5299936"/>
                </a:lnTo>
                <a:lnTo>
                  <a:pt x="0" y="3427233"/>
                </a:lnTo>
                <a:lnTo>
                  <a:pt x="0" y="3274230"/>
                </a:lnTo>
                <a:lnTo>
                  <a:pt x="0" y="833049"/>
                </a:lnTo>
                <a:cubicBezTo>
                  <a:pt x="0" y="372971"/>
                  <a:pt x="372967" y="4"/>
                  <a:pt x="833046" y="4"/>
                </a:cubicBezTo>
                <a:lnTo>
                  <a:pt x="1544632" y="4"/>
                </a:lnTo>
                <a:lnTo>
                  <a:pt x="1544632" y="0"/>
                </a:lnTo>
                <a:close/>
              </a:path>
            </a:pathLst>
          </a:custGeom>
          <a:solidFill>
            <a:srgbClr val="2E372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algn="ctr" defTabSz="914400" rtl="0" eaLnBrk="1" latinLnBrk="0" hangingPunct="1"/>
            <a:endParaRPr/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3AE56031-28EB-2667-7E6A-A9D3B594F8ED}"/>
              </a:ext>
            </a:extLst>
          </xdr:cNvPr>
          <xdr:cNvCxnSpPr>
            <a:cxnSpLocks/>
          </xdr:cNvCxnSpPr>
        </xdr:nvCxnSpPr>
        <xdr:spPr>
          <a:xfrm flipH="1" flipV="1">
            <a:off x="3485161" y="4667451"/>
            <a:ext cx="514999" cy="3"/>
          </a:xfrm>
          <a:prstGeom prst="line">
            <a:avLst/>
          </a:prstGeom>
          <a:ln>
            <a:solidFill>
              <a:srgbClr val="BFD30A"/>
            </a:solidFill>
            <a:tailEnd type="none"/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TextBox 2">
            <a:extLst>
              <a:ext uri="{FF2B5EF4-FFF2-40B4-BE49-F238E27FC236}">
                <a16:creationId xmlns:a16="http://schemas.microsoft.com/office/drawing/2014/main" id="{39405709-114E-4BC8-AE21-14E86835D12C}"/>
              </a:ext>
            </a:extLst>
          </xdr:cNvPr>
          <xdr:cNvSpPr txBox="1"/>
        </xdr:nvSpPr>
        <xdr:spPr>
          <a:xfrm>
            <a:off x="4246539" y="4561266"/>
            <a:ext cx="3906032" cy="6574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>
                <a:solidFill>
                  <a:schemeClr val="bg1"/>
                </a:solidFill>
                <a:latin typeface="+mj-lt"/>
              </a:rPr>
              <a:t>Expro.gov.sa</a:t>
            </a:r>
          </a:p>
        </xdr:txBody>
      </xdr:sp>
    </xdr:grpSp>
    <xdr:clientData/>
  </xdr:twoCellAnchor>
  <xdr:oneCellAnchor>
    <xdr:from>
      <xdr:col>5</xdr:col>
      <xdr:colOff>32963</xdr:colOff>
      <xdr:row>0</xdr:row>
      <xdr:rowOff>23667</xdr:rowOff>
    </xdr:from>
    <xdr:ext cx="2997189" cy="1076174"/>
    <xdr:pic>
      <xdr:nvPicPr>
        <xdr:cNvPr id="10" name="Picture 9">
          <a:extLst>
            <a:ext uri="{FF2B5EF4-FFF2-40B4-BE49-F238E27FC236}">
              <a16:creationId xmlns:a16="http://schemas.microsoft.com/office/drawing/2014/main" id="{E4FFC771-0EC9-4878-A594-61C276F69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2" b="7402"/>
        <a:stretch/>
      </xdr:blipFill>
      <xdr:spPr bwMode="auto">
        <a:xfrm>
          <a:off x="11131881612" y="23667"/>
          <a:ext cx="2997189" cy="10761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1</xdr:col>
      <xdr:colOff>682114</xdr:colOff>
      <xdr:row>3</xdr:row>
      <xdr:rowOff>30421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4" t="10673" r="70636" b="73954"/>
        <a:stretch/>
      </xdr:blipFill>
      <xdr:spPr>
        <a:xfrm>
          <a:off x="11235465086" y="76200"/>
          <a:ext cx="1386964" cy="497146"/>
        </a:xfrm>
        <a:prstGeom prst="rect">
          <a:avLst/>
        </a:prstGeom>
      </xdr:spPr>
    </xdr:pic>
    <xdr:clientData/>
  </xdr:twoCellAnchor>
  <xdr:twoCellAnchor>
    <xdr:from>
      <xdr:col>10</xdr:col>
      <xdr:colOff>87738</xdr:colOff>
      <xdr:row>5</xdr:row>
      <xdr:rowOff>63986</xdr:rowOff>
    </xdr:from>
    <xdr:to>
      <xdr:col>15</xdr:col>
      <xdr:colOff>686452</xdr:colOff>
      <xdr:row>19</xdr:row>
      <xdr:rowOff>13607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405812</xdr:colOff>
      <xdr:row>5</xdr:row>
      <xdr:rowOff>88047</xdr:rowOff>
    </xdr:from>
    <xdr:to>
      <xdr:col>29</xdr:col>
      <xdr:colOff>66434</xdr:colOff>
      <xdr:row>19</xdr:row>
      <xdr:rowOff>37668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782010</xdr:colOff>
      <xdr:row>5</xdr:row>
      <xdr:rowOff>64640</xdr:rowOff>
    </xdr:from>
    <xdr:to>
      <xdr:col>22</xdr:col>
      <xdr:colOff>244927</xdr:colOff>
      <xdr:row>19</xdr:row>
      <xdr:rowOff>14261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466750</xdr:colOff>
      <xdr:row>10</xdr:row>
      <xdr:rowOff>51643</xdr:rowOff>
    </xdr:from>
    <xdr:to>
      <xdr:col>13</xdr:col>
      <xdr:colOff>587091</xdr:colOff>
      <xdr:row>11</xdr:row>
      <xdr:rowOff>157368</xdr:rowOff>
    </xdr:to>
    <xdr:sp macro="" textlink="$FM$26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1254492496" y="1824121"/>
          <a:ext cx="932037" cy="287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fld id="{1BF5EC1B-ECFD-4D39-A874-10C3C8A75696}" type="TxLink">
            <a:rPr lang="en-US" sz="1100" b="1" i="0" u="none" strike="noStrike">
              <a:solidFill>
                <a:schemeClr val="accent3"/>
              </a:solidFill>
              <a:latin typeface="Arial"/>
              <a:cs typeface="Arial"/>
            </a:rPr>
            <a:pPr algn="r" rtl="1"/>
            <a:t>#DIV/0!</a:t>
          </a:fld>
          <a:endParaRPr lang="ar-SA" sz="1100" b="1">
            <a:solidFill>
              <a:schemeClr val="accent3"/>
            </a:solidFill>
          </a:endParaRPr>
        </a:p>
      </xdr:txBody>
    </xdr:sp>
    <xdr:clientData/>
  </xdr:twoCellAnchor>
  <xdr:twoCellAnchor>
    <xdr:from>
      <xdr:col>19</xdr:col>
      <xdr:colOff>24848</xdr:colOff>
      <xdr:row>9</xdr:row>
      <xdr:rowOff>99391</xdr:rowOff>
    </xdr:from>
    <xdr:to>
      <xdr:col>19</xdr:col>
      <xdr:colOff>563217</xdr:colOff>
      <xdr:row>11</xdr:row>
      <xdr:rowOff>74543</xdr:rowOff>
    </xdr:to>
    <xdr:sp macro="" textlink="$FM$30:$FM$30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1249960935" y="1689652"/>
          <a:ext cx="538369" cy="339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fld id="{F2AE77FB-029F-4CC1-A88A-F68382C54588}" type="TxLink">
            <a:rPr lang="en-US" sz="1100" b="1" i="0" u="none" strike="noStrike">
              <a:solidFill>
                <a:schemeClr val="accent3"/>
              </a:solidFill>
              <a:latin typeface="Arial"/>
              <a:cs typeface="Arial"/>
            </a:rPr>
            <a:pPr algn="r" rtl="1"/>
            <a:t>#DIV/0!</a:t>
          </a:fld>
          <a:endParaRPr lang="ar-SA" sz="1100" b="1">
            <a:solidFill>
              <a:schemeClr val="accent3"/>
            </a:solidFill>
          </a:endParaRPr>
        </a:p>
      </xdr:txBody>
    </xdr:sp>
    <xdr:clientData/>
  </xdr:twoCellAnchor>
  <xdr:twoCellAnchor>
    <xdr:from>
      <xdr:col>25</xdr:col>
      <xdr:colOff>57978</xdr:colOff>
      <xdr:row>11</xdr:row>
      <xdr:rowOff>99390</xdr:rowOff>
    </xdr:from>
    <xdr:to>
      <xdr:col>26</xdr:col>
      <xdr:colOff>339587</xdr:colOff>
      <xdr:row>14</xdr:row>
      <xdr:rowOff>91109</xdr:rowOff>
    </xdr:to>
    <xdr:sp macro="" textlink="$FM$34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11245074196" y="2054086"/>
          <a:ext cx="969065" cy="546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fld id="{88E11F31-DB4B-42FD-A579-CD135C4ED7C1}" type="TxLink">
            <a:rPr lang="en-US" sz="1100" b="1" i="0" u="none" strike="noStrike">
              <a:solidFill>
                <a:schemeClr val="accent3"/>
              </a:solidFill>
              <a:latin typeface="Arial"/>
              <a:cs typeface="Arial"/>
            </a:rPr>
            <a:pPr algn="r" rtl="1"/>
            <a:t>#DIV/0!</a:t>
          </a:fld>
          <a:endParaRPr lang="ar-SA" sz="1100" b="1">
            <a:solidFill>
              <a:schemeClr val="accent3"/>
            </a:solidFill>
          </a:endParaRPr>
        </a:p>
      </xdr:txBody>
    </xdr:sp>
    <xdr:clientData/>
  </xdr:twoCellAnchor>
  <xdr:twoCellAnchor>
    <xdr:from>
      <xdr:col>13</xdr:col>
      <xdr:colOff>508952</xdr:colOff>
      <xdr:row>18</xdr:row>
      <xdr:rowOff>23134</xdr:rowOff>
    </xdr:from>
    <xdr:to>
      <xdr:col>15</xdr:col>
      <xdr:colOff>525517</xdr:colOff>
      <xdr:row>19</xdr:row>
      <xdr:rowOff>105960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11182875517" y="3301048"/>
          <a:ext cx="1599686" cy="273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>
              <a:solidFill>
                <a:schemeClr val="tx1"/>
              </a:solidFill>
            </a:rPr>
            <a:t>سعر</a:t>
          </a:r>
          <a:r>
            <a:rPr lang="ar-SA" sz="1000" baseline="0">
              <a:solidFill>
                <a:schemeClr val="tx1"/>
              </a:solidFill>
            </a:rPr>
            <a:t> الوجبة بالعقد الحالي</a:t>
          </a:r>
          <a:endParaRPr lang="ar-SA" sz="10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71687</xdr:colOff>
      <xdr:row>18</xdr:row>
      <xdr:rowOff>13424</xdr:rowOff>
    </xdr:from>
    <xdr:to>
      <xdr:col>13</xdr:col>
      <xdr:colOff>55121</xdr:colOff>
      <xdr:row>19</xdr:row>
      <xdr:rowOff>96250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11184929034" y="3291338"/>
          <a:ext cx="1592831" cy="273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0">
              <a:solidFill>
                <a:schemeClr val="tx1"/>
              </a:solidFill>
            </a:rPr>
            <a:t>سعر</a:t>
          </a:r>
          <a:r>
            <a:rPr lang="ar-SA" sz="1000" b="0" baseline="0">
              <a:solidFill>
                <a:schemeClr val="tx1"/>
              </a:solidFill>
            </a:rPr>
            <a:t> الوجبة بالعقد السابق </a:t>
          </a:r>
          <a:endParaRPr lang="ar-SA" sz="1000" b="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45983</xdr:colOff>
      <xdr:row>18</xdr:row>
      <xdr:rowOff>6569</xdr:rowOff>
    </xdr:from>
    <xdr:to>
      <xdr:col>22</xdr:col>
      <xdr:colOff>121669</xdr:colOff>
      <xdr:row>19</xdr:row>
      <xdr:rowOff>89395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11178103021" y="3284483"/>
          <a:ext cx="1599686" cy="273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>
              <a:solidFill>
                <a:schemeClr val="tx1"/>
              </a:solidFill>
            </a:rPr>
            <a:t>عدد الوجبات</a:t>
          </a:r>
          <a:r>
            <a:rPr lang="ar-SA" sz="1000" baseline="0">
              <a:solidFill>
                <a:schemeClr val="tx1"/>
              </a:solidFill>
            </a:rPr>
            <a:t> بالعقد الحالي</a:t>
          </a:r>
          <a:endParaRPr lang="ar-SA" sz="10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775139</xdr:colOff>
      <xdr:row>18</xdr:row>
      <xdr:rowOff>26276</xdr:rowOff>
    </xdr:from>
    <xdr:to>
      <xdr:col>19</xdr:col>
      <xdr:colOff>259332</xdr:colOff>
      <xdr:row>19</xdr:row>
      <xdr:rowOff>109102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11180172530" y="3304190"/>
          <a:ext cx="1592831" cy="273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0">
              <a:solidFill>
                <a:schemeClr val="tx1"/>
              </a:solidFill>
            </a:rPr>
            <a:t>عدد الوجبات </a:t>
          </a:r>
          <a:r>
            <a:rPr lang="ar-SA" sz="1000" b="0" baseline="0">
              <a:solidFill>
                <a:schemeClr val="tx1"/>
              </a:solidFill>
            </a:rPr>
            <a:t>بالعقد السابق </a:t>
          </a:r>
          <a:endParaRPr lang="ar-SA" sz="1000" b="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608320</xdr:colOff>
      <xdr:row>18</xdr:row>
      <xdr:rowOff>45983</xdr:rowOff>
    </xdr:from>
    <xdr:to>
      <xdr:col>25</xdr:col>
      <xdr:colOff>677151</xdr:colOff>
      <xdr:row>19</xdr:row>
      <xdr:rowOff>128809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11234727099" y="3289496"/>
          <a:ext cx="1592831" cy="273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0">
              <a:solidFill>
                <a:schemeClr val="tx1"/>
              </a:solidFill>
            </a:rPr>
            <a:t>عدد العمالة </a:t>
          </a:r>
          <a:r>
            <a:rPr lang="ar-SA" sz="1000" b="0" baseline="0">
              <a:solidFill>
                <a:schemeClr val="tx1"/>
              </a:solidFill>
            </a:rPr>
            <a:t>بالعقد السابق </a:t>
          </a:r>
          <a:endParaRPr lang="ar-SA" sz="1000" b="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359738</xdr:colOff>
      <xdr:row>18</xdr:row>
      <xdr:rowOff>35957</xdr:rowOff>
    </xdr:from>
    <xdr:to>
      <xdr:col>28</xdr:col>
      <xdr:colOff>593079</xdr:colOff>
      <xdr:row>19</xdr:row>
      <xdr:rowOff>118783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11232750763" y="3279470"/>
          <a:ext cx="1606947" cy="273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>
              <a:solidFill>
                <a:schemeClr val="tx1"/>
              </a:solidFill>
            </a:rPr>
            <a:t>عدد العمالة</a:t>
          </a:r>
          <a:r>
            <a:rPr lang="ar-SA" sz="1000" baseline="0">
              <a:solidFill>
                <a:schemeClr val="tx1"/>
              </a:solidFill>
            </a:rPr>
            <a:t> بالعقد الحالي</a:t>
          </a:r>
          <a:endParaRPr lang="ar-SA" sz="10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11589</xdr:colOff>
      <xdr:row>0</xdr:row>
      <xdr:rowOff>8570</xdr:rowOff>
    </xdr:from>
    <xdr:ext cx="1538032" cy="552247"/>
    <xdr:pic>
      <xdr:nvPicPr>
        <xdr:cNvPr id="3" name="Picture 2">
          <a:extLst>
            <a:ext uri="{FF2B5EF4-FFF2-40B4-BE49-F238E27FC236}">
              <a16:creationId xmlns:a16="http://schemas.microsoft.com/office/drawing/2014/main" id="{8301C127-FF27-4CE9-B3C3-323DFA399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2" b="7402"/>
        <a:stretch/>
      </xdr:blipFill>
      <xdr:spPr bwMode="auto">
        <a:xfrm>
          <a:off x="10948589162" y="8570"/>
          <a:ext cx="1538032" cy="5522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107148</xdr:colOff>
      <xdr:row>7</xdr:row>
      <xdr:rowOff>61309</xdr:rowOff>
    </xdr:from>
    <xdr:to>
      <xdr:col>7</xdr:col>
      <xdr:colOff>46889</xdr:colOff>
      <xdr:row>7</xdr:row>
      <xdr:rowOff>65689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73F236A8-8D07-4321-9014-D97713B74F47}"/>
            </a:ext>
          </a:extLst>
        </xdr:cNvPr>
        <xdr:cNvCxnSpPr/>
      </xdr:nvCxnSpPr>
      <xdr:spPr>
        <a:xfrm flipH="1" flipV="1">
          <a:off x="9969164076" y="910895"/>
          <a:ext cx="2103120" cy="4380"/>
        </a:xfrm>
        <a:prstGeom prst="straightConnector1">
          <a:avLst/>
        </a:prstGeom>
        <a:ln w="9525" cap="flat" cmpd="sng" algn="ctr">
          <a:solidFill>
            <a:schemeClr val="accent3"/>
          </a:solidFill>
          <a:prstDash val="dash"/>
          <a:round/>
          <a:headEnd type="stealth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43792</xdr:colOff>
      <xdr:row>4</xdr:row>
      <xdr:rowOff>52552</xdr:rowOff>
    </xdr:from>
    <xdr:to>
      <xdr:col>12</xdr:col>
      <xdr:colOff>179551</xdr:colOff>
      <xdr:row>5</xdr:row>
      <xdr:rowOff>127000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7B49004C-FEF4-4D3E-AFAA-E9948CD8FC6B}"/>
            </a:ext>
          </a:extLst>
        </xdr:cNvPr>
        <xdr:cNvSpPr/>
      </xdr:nvSpPr>
      <xdr:spPr>
        <a:xfrm>
          <a:off x="9965852035" y="770759"/>
          <a:ext cx="3315138" cy="240862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r>
            <a:rPr lang="ar-SA" sz="700">
              <a:latin typeface="FS Albert Arabic" panose="020B0503040502020804" pitchFamily="34" charset="-78"/>
              <a:cs typeface="FS Albert Arabic" panose="020B0503040502020804" pitchFamily="34" charset="-78"/>
            </a:rPr>
            <a:t>يتم</a:t>
          </a:r>
          <a:r>
            <a:rPr lang="ar-SA" sz="700" baseline="0">
              <a:latin typeface="FS Albert Arabic" panose="020B0503040502020804" pitchFamily="34" charset="-78"/>
              <a:cs typeface="FS Albert Arabic" panose="020B0503040502020804" pitchFamily="34" charset="-78"/>
            </a:rPr>
            <a:t> احتساب قيمة المنافسة التقديرية تلقائيًا من إجمالي (العمالة+المواد+المعدات والأجهزة) </a:t>
          </a:r>
          <a:endParaRPr lang="en-US" sz="700">
            <a:latin typeface="FS Albert Arabic" panose="020B0503040502020804" pitchFamily="34" charset="-78"/>
            <a:cs typeface="FS Albert Arabic" panose="020B0503040502020804" pitchFamily="34" charset="-78"/>
          </a:endParaRPr>
        </a:p>
      </xdr:txBody>
    </xdr:sp>
    <xdr:clientData/>
  </xdr:twoCellAnchor>
  <xdr:twoCellAnchor>
    <xdr:from>
      <xdr:col>7</xdr:col>
      <xdr:colOff>48416</xdr:colOff>
      <xdr:row>6</xdr:row>
      <xdr:rowOff>30656</xdr:rowOff>
    </xdr:from>
    <xdr:to>
      <xdr:col>12</xdr:col>
      <xdr:colOff>188309</xdr:colOff>
      <xdr:row>8</xdr:row>
      <xdr:rowOff>10020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CFF7737-1F59-4746-99C1-9EED8E91982D}"/>
            </a:ext>
          </a:extLst>
        </xdr:cNvPr>
        <xdr:cNvSpPr/>
      </xdr:nvSpPr>
      <xdr:spPr>
        <a:xfrm>
          <a:off x="9965843277" y="1081690"/>
          <a:ext cx="3319272" cy="237744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r>
            <a:rPr lang="ar-SA" sz="700" baseline="0">
              <a:latin typeface="FS Albert Arabic" panose="020B0503040502020804" pitchFamily="34" charset="-78"/>
              <a:cs typeface="FS Albert Arabic" panose="020B0503040502020804" pitchFamily="34" charset="-78"/>
            </a:rPr>
            <a:t>في حال كان العقد الحالي عقدين منفصلين ( تخديم ،توريد) يتم احتساب مجموع العقدين</a:t>
          </a:r>
        </a:p>
        <a:p>
          <a:pPr algn="ctr" rtl="1"/>
          <a:endParaRPr lang="ar-SA" sz="700" baseline="0">
            <a:latin typeface="FS Albert Arabic" panose="020B0503040502020804" pitchFamily="34" charset="-78"/>
            <a:cs typeface="FS Albert Arabic" panose="020B0503040502020804" pitchFamily="34" charset="-78"/>
          </a:endParaRPr>
        </a:p>
        <a:p>
          <a:pPr algn="ctr" rtl="1"/>
          <a:endParaRPr lang="en-US" sz="700">
            <a:latin typeface="FS Albert Arabic" panose="020B0503040502020804" pitchFamily="34" charset="-78"/>
            <a:cs typeface="FS Albert Arabic" panose="020B0503040502020804" pitchFamily="34" charset="-78"/>
          </a:endParaRPr>
        </a:p>
      </xdr:txBody>
    </xdr:sp>
    <xdr:clientData/>
  </xdr:twoCellAnchor>
  <xdr:twoCellAnchor>
    <xdr:from>
      <xdr:col>1</xdr:col>
      <xdr:colOff>446689</xdr:colOff>
      <xdr:row>4</xdr:row>
      <xdr:rowOff>144517</xdr:rowOff>
    </xdr:from>
    <xdr:to>
      <xdr:col>1</xdr:col>
      <xdr:colOff>455448</xdr:colOff>
      <xdr:row>7</xdr:row>
      <xdr:rowOff>4379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F5EE3A98-6955-481F-87FC-53D4C436FB26}"/>
            </a:ext>
          </a:extLst>
        </xdr:cNvPr>
        <xdr:cNvCxnSpPr/>
      </xdr:nvCxnSpPr>
      <xdr:spPr>
        <a:xfrm flipH="1" flipV="1">
          <a:off x="9973564000" y="862724"/>
          <a:ext cx="8759" cy="324069"/>
        </a:xfrm>
        <a:prstGeom prst="straightConnector1">
          <a:avLst/>
        </a:prstGeom>
        <a:ln w="9525" cap="flat" cmpd="sng" algn="ctr">
          <a:solidFill>
            <a:schemeClr val="accent3"/>
          </a:solidFill>
          <a:prstDash val="dash"/>
          <a:round/>
          <a:headEnd type="stealth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459828</xdr:colOff>
      <xdr:row>4</xdr:row>
      <xdr:rowOff>157653</xdr:rowOff>
    </xdr:from>
    <xdr:to>
      <xdr:col>7</xdr:col>
      <xdr:colOff>8758</xdr:colOff>
      <xdr:row>4</xdr:row>
      <xdr:rowOff>157653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2B09038F-9621-4221-A1DB-366051172219}"/>
            </a:ext>
          </a:extLst>
        </xdr:cNvPr>
        <xdr:cNvCxnSpPr/>
      </xdr:nvCxnSpPr>
      <xdr:spPr>
        <a:xfrm flipV="1">
          <a:off x="9969202207" y="875860"/>
          <a:ext cx="4357413" cy="0"/>
        </a:xfrm>
        <a:prstGeom prst="line">
          <a:avLst/>
        </a:prstGeom>
        <a:ln w="9525" cap="flat" cmpd="sng" algn="ctr">
          <a:solidFill>
            <a:schemeClr val="accent3"/>
          </a:solidFill>
          <a:prstDash val="dash"/>
          <a:round/>
          <a:headEnd type="stealth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709449</xdr:colOff>
      <xdr:row>21</xdr:row>
      <xdr:rowOff>122620</xdr:rowOff>
    </xdr:from>
    <xdr:to>
      <xdr:col>12</xdr:col>
      <xdr:colOff>82963</xdr:colOff>
      <xdr:row>23</xdr:row>
      <xdr:rowOff>106364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ED448FCD-E6BD-4523-9C5C-3ACA10E83204}"/>
            </a:ext>
          </a:extLst>
        </xdr:cNvPr>
        <xdr:cNvSpPr/>
      </xdr:nvSpPr>
      <xdr:spPr>
        <a:xfrm>
          <a:off x="9965948623" y="3083034"/>
          <a:ext cx="3319272" cy="237744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r>
            <a:rPr lang="ar-SA" sz="700" baseline="0">
              <a:latin typeface="FS Albert Arabic" panose="020B0503040502020804" pitchFamily="34" charset="-78"/>
              <a:cs typeface="FS Albert Arabic" panose="020B0503040502020804" pitchFamily="34" charset="-78"/>
            </a:rPr>
            <a:t>يتم تعبئتها  في حال كان العقد الحالي عقدين منفصلين ( تخديم ،توريد) </a:t>
          </a:r>
        </a:p>
        <a:p>
          <a:pPr algn="ctr" rtl="1"/>
          <a:endParaRPr lang="ar-SA" sz="700" baseline="0">
            <a:latin typeface="FS Albert Arabic" panose="020B0503040502020804" pitchFamily="34" charset="-78"/>
            <a:cs typeface="FS Albert Arabic" panose="020B0503040502020804" pitchFamily="34" charset="-78"/>
          </a:endParaRPr>
        </a:p>
        <a:p>
          <a:pPr algn="ctr" rtl="1"/>
          <a:endParaRPr lang="en-US" sz="700">
            <a:latin typeface="FS Albert Arabic" panose="020B0503040502020804" pitchFamily="34" charset="-78"/>
            <a:cs typeface="FS Albert Arabic" panose="020B0503040502020804" pitchFamily="34" charset="-78"/>
          </a:endParaRPr>
        </a:p>
      </xdr:txBody>
    </xdr:sp>
    <xdr:clientData/>
  </xdr:twoCellAnchor>
  <xdr:twoCellAnchor>
    <xdr:from>
      <xdr:col>4</xdr:col>
      <xdr:colOff>13137</xdr:colOff>
      <xdr:row>22</xdr:row>
      <xdr:rowOff>65690</xdr:rowOff>
    </xdr:from>
    <xdr:to>
      <xdr:col>6</xdr:col>
      <xdr:colOff>719257</xdr:colOff>
      <xdr:row>22</xdr:row>
      <xdr:rowOff>70070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C8630D14-8E3C-4AB2-A288-65E0F3ED029B}"/>
            </a:ext>
          </a:extLst>
        </xdr:cNvPr>
        <xdr:cNvCxnSpPr/>
      </xdr:nvCxnSpPr>
      <xdr:spPr>
        <a:xfrm flipH="1" flipV="1">
          <a:off x="9969258087" y="3153104"/>
          <a:ext cx="2103120" cy="4380"/>
        </a:xfrm>
        <a:prstGeom prst="straightConnector1">
          <a:avLst/>
        </a:prstGeom>
        <a:ln w="9525" cap="flat" cmpd="sng" algn="ctr">
          <a:solidFill>
            <a:schemeClr val="accent3"/>
          </a:solidFill>
          <a:prstDash val="dash"/>
          <a:round/>
          <a:headEnd type="stealth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18568</xdr:colOff>
      <xdr:row>23</xdr:row>
      <xdr:rowOff>78827</xdr:rowOff>
    </xdr:from>
    <xdr:to>
      <xdr:col>6</xdr:col>
      <xdr:colOff>724688</xdr:colOff>
      <xdr:row>23</xdr:row>
      <xdr:rowOff>83207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90205F6-7753-43F3-9768-42C63816E5E9}"/>
            </a:ext>
          </a:extLst>
        </xdr:cNvPr>
        <xdr:cNvCxnSpPr/>
      </xdr:nvCxnSpPr>
      <xdr:spPr>
        <a:xfrm flipH="1" flipV="1">
          <a:off x="9969252656" y="3293241"/>
          <a:ext cx="2103120" cy="4380"/>
        </a:xfrm>
        <a:prstGeom prst="straightConnector1">
          <a:avLst/>
        </a:prstGeom>
        <a:ln w="9525" cap="flat" cmpd="sng" algn="ctr">
          <a:solidFill>
            <a:schemeClr val="accent3"/>
          </a:solidFill>
          <a:prstDash val="dash"/>
          <a:round/>
          <a:headEnd type="stealth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oneCellAnchor>
    <xdr:from>
      <xdr:col>0</xdr:col>
      <xdr:colOff>543</xdr:colOff>
      <xdr:row>0</xdr:row>
      <xdr:rowOff>8356</xdr:rowOff>
    </xdr:from>
    <xdr:ext cx="1538032" cy="552247"/>
    <xdr:pic>
      <xdr:nvPicPr>
        <xdr:cNvPr id="2" name="Picture 1">
          <a:extLst>
            <a:ext uri="{FF2B5EF4-FFF2-40B4-BE49-F238E27FC236}">
              <a16:creationId xmlns:a16="http://schemas.microsoft.com/office/drawing/2014/main" id="{942A71CA-6F09-4A03-8A2A-DC7D6E27C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2" b="7402"/>
        <a:stretch/>
      </xdr:blipFill>
      <xdr:spPr bwMode="auto">
        <a:xfrm>
          <a:off x="11522246040" y="8356"/>
          <a:ext cx="1538032" cy="5522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331304</xdr:colOff>
      <xdr:row>4</xdr:row>
      <xdr:rowOff>61153</xdr:rowOff>
    </xdr:from>
    <xdr:to>
      <xdr:col>12</xdr:col>
      <xdr:colOff>1306305</xdr:colOff>
      <xdr:row>5</xdr:row>
      <xdr:rowOff>99391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6CED5B07-E64C-4B5E-8289-BA1E727CC380}"/>
            </a:ext>
          </a:extLst>
        </xdr:cNvPr>
        <xdr:cNvSpPr/>
      </xdr:nvSpPr>
      <xdr:spPr>
        <a:xfrm>
          <a:off x="10034523586" y="773457"/>
          <a:ext cx="3492914" cy="220456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r>
            <a:rPr lang="ar-SA" sz="700" baseline="0">
              <a:latin typeface="FS Albert Arabic" panose="020B0503040502020804" pitchFamily="34" charset="-78"/>
              <a:cs typeface="FS Albert Arabic" panose="020B0503040502020804" pitchFamily="34" charset="-78"/>
            </a:rPr>
            <a:t>لا يتم تعبئة الجداول أدناه في حال كان العقد الحالي عقدين منفصلين ( توريد / تخديم )</a:t>
          </a:r>
        </a:p>
        <a:p>
          <a:pPr algn="ctr" rtl="1"/>
          <a:endParaRPr lang="ar-SA" sz="700" baseline="0">
            <a:latin typeface="FS Albert Arabic" panose="020B0503040502020804" pitchFamily="34" charset="-78"/>
            <a:cs typeface="FS Albert Arabic" panose="020B0503040502020804" pitchFamily="34" charset="-78"/>
          </a:endParaRPr>
        </a:p>
        <a:p>
          <a:pPr algn="ctr" rtl="1"/>
          <a:endParaRPr lang="en-US" sz="700">
            <a:latin typeface="FS Albert Arabic" panose="020B0503040502020804" pitchFamily="34" charset="-78"/>
            <a:cs typeface="FS Albert Arabic" panose="020B0503040502020804" pitchFamily="34" charset="-78"/>
          </a:endParaRPr>
        </a:p>
      </xdr:txBody>
    </xdr:sp>
    <xdr:clientData/>
  </xdr:twoCellAnchor>
  <xdr:oneCellAnchor>
    <xdr:from>
      <xdr:col>0</xdr:col>
      <xdr:colOff>110984</xdr:colOff>
      <xdr:row>0</xdr:row>
      <xdr:rowOff>3049</xdr:rowOff>
    </xdr:from>
    <xdr:ext cx="1538032" cy="552247"/>
    <xdr:pic>
      <xdr:nvPicPr>
        <xdr:cNvPr id="3" name="Picture 2">
          <a:extLst>
            <a:ext uri="{FF2B5EF4-FFF2-40B4-BE49-F238E27FC236}">
              <a16:creationId xmlns:a16="http://schemas.microsoft.com/office/drawing/2014/main" id="{03FACF5F-3457-40CB-B018-3BA447B18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2" b="7402"/>
        <a:stretch/>
      </xdr:blipFill>
      <xdr:spPr bwMode="auto">
        <a:xfrm>
          <a:off x="10859263984" y="3049"/>
          <a:ext cx="1538032" cy="5522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6192</xdr:colOff>
      <xdr:row>0</xdr:row>
      <xdr:rowOff>284</xdr:rowOff>
    </xdr:from>
    <xdr:ext cx="1691835" cy="607472"/>
    <xdr:pic>
      <xdr:nvPicPr>
        <xdr:cNvPr id="3" name="Picture 2">
          <a:extLst>
            <a:ext uri="{FF2B5EF4-FFF2-40B4-BE49-F238E27FC236}">
              <a16:creationId xmlns:a16="http://schemas.microsoft.com/office/drawing/2014/main" id="{BC751B50-13AE-4C0D-ADF6-ECD4D06A3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2" b="7402"/>
        <a:stretch/>
      </xdr:blipFill>
      <xdr:spPr bwMode="auto">
        <a:xfrm>
          <a:off x="11554901923" y="284"/>
          <a:ext cx="1691835" cy="60747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501650</xdr:colOff>
      <xdr:row>4</xdr:row>
      <xdr:rowOff>114300</xdr:rowOff>
    </xdr:from>
    <xdr:to>
      <xdr:col>18</xdr:col>
      <xdr:colOff>501213</xdr:colOff>
      <xdr:row>7</xdr:row>
      <xdr:rowOff>171450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F162265-FC03-4FD9-B02F-A0CBC45DA253}"/>
            </a:ext>
          </a:extLst>
        </xdr:cNvPr>
        <xdr:cNvSpPr/>
      </xdr:nvSpPr>
      <xdr:spPr>
        <a:xfrm>
          <a:off x="9976212387" y="831850"/>
          <a:ext cx="1828363" cy="62230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r>
            <a:rPr lang="ar-SA" sz="700" baseline="0">
              <a:latin typeface="FS Albert Arabic" panose="020B0503040502020804" pitchFamily="34" charset="-78"/>
              <a:cs typeface="FS Albert Arabic" panose="020B0503040502020804" pitchFamily="34" charset="-78"/>
            </a:rPr>
            <a:t>يتم تعبئته فقط في حال كان العقد الحالي عقدين منفصلين ( توريد / تخديم )</a:t>
          </a:r>
        </a:p>
        <a:p>
          <a:pPr algn="ctr" rtl="1"/>
          <a:endParaRPr lang="ar-SA" sz="700" baseline="0">
            <a:latin typeface="FS Albert Arabic" panose="020B0503040502020804" pitchFamily="34" charset="-78"/>
            <a:cs typeface="FS Albert Arabic" panose="020B0503040502020804" pitchFamily="34" charset="-78"/>
          </a:endParaRPr>
        </a:p>
        <a:p>
          <a:pPr algn="ctr" rtl="1"/>
          <a:endParaRPr lang="en-US" sz="700">
            <a:latin typeface="FS Albert Arabic" panose="020B0503040502020804" pitchFamily="34" charset="-78"/>
            <a:cs typeface="FS Albert Arabic" panose="020B0503040502020804" pitchFamily="34" charset="-78"/>
          </a:endParaRPr>
        </a:p>
      </xdr:txBody>
    </xdr:sp>
    <xdr:clientData/>
  </xdr:twoCellAnchor>
  <xdr:twoCellAnchor>
    <xdr:from>
      <xdr:col>13</xdr:col>
      <xdr:colOff>1263213</xdr:colOff>
      <xdr:row>5</xdr:row>
      <xdr:rowOff>95250</xdr:rowOff>
    </xdr:from>
    <xdr:to>
      <xdr:col>15</xdr:col>
      <xdr:colOff>539313</xdr:colOff>
      <xdr:row>5</xdr:row>
      <xdr:rowOff>95250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4048CDB6-D717-4283-B096-A724E11F16F7}"/>
            </a:ext>
          </a:extLst>
        </xdr:cNvPr>
        <xdr:cNvCxnSpPr/>
      </xdr:nvCxnSpPr>
      <xdr:spPr>
        <a:xfrm flipH="1" flipV="1">
          <a:off x="9978003087" y="1003300"/>
          <a:ext cx="1828800" cy="0"/>
        </a:xfrm>
        <a:prstGeom prst="straightConnector1">
          <a:avLst/>
        </a:prstGeom>
        <a:ln w="9525" cap="flat" cmpd="sng" algn="ctr">
          <a:solidFill>
            <a:schemeClr val="accent3"/>
          </a:solidFill>
          <a:prstDash val="dash"/>
          <a:round/>
          <a:headEnd type="stealth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oneCellAnchor>
    <xdr:from>
      <xdr:col>0</xdr:col>
      <xdr:colOff>45126</xdr:colOff>
      <xdr:row>0</xdr:row>
      <xdr:rowOff>8567</xdr:rowOff>
    </xdr:from>
    <xdr:ext cx="1691835" cy="607472"/>
    <xdr:pic>
      <xdr:nvPicPr>
        <xdr:cNvPr id="3" name="Picture 2">
          <a:extLst>
            <a:ext uri="{FF2B5EF4-FFF2-40B4-BE49-F238E27FC236}">
              <a16:creationId xmlns:a16="http://schemas.microsoft.com/office/drawing/2014/main" id="{B6C99CCB-E641-47B1-9724-5D506E533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2" b="7402"/>
        <a:stretch/>
      </xdr:blipFill>
      <xdr:spPr bwMode="auto">
        <a:xfrm>
          <a:off x="11576726039" y="8567"/>
          <a:ext cx="1691835" cy="60747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23048</xdr:colOff>
      <xdr:row>0</xdr:row>
      <xdr:rowOff>8565</xdr:rowOff>
    </xdr:from>
    <xdr:ext cx="1691835" cy="607472"/>
    <xdr:pic>
      <xdr:nvPicPr>
        <xdr:cNvPr id="3" name="Picture 2">
          <a:extLst>
            <a:ext uri="{FF2B5EF4-FFF2-40B4-BE49-F238E27FC236}">
              <a16:creationId xmlns:a16="http://schemas.microsoft.com/office/drawing/2014/main" id="{F532FB65-94F7-46B0-9522-8CD1ECA5B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2" b="7402"/>
        <a:stretch/>
      </xdr:blipFill>
      <xdr:spPr bwMode="auto">
        <a:xfrm>
          <a:off x="11578763552" y="8565"/>
          <a:ext cx="1691835" cy="60747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50653</xdr:colOff>
      <xdr:row>0</xdr:row>
      <xdr:rowOff>14090</xdr:rowOff>
    </xdr:from>
    <xdr:ext cx="1691835" cy="607472"/>
    <xdr:pic>
      <xdr:nvPicPr>
        <xdr:cNvPr id="3" name="Picture 2">
          <a:extLst>
            <a:ext uri="{FF2B5EF4-FFF2-40B4-BE49-F238E27FC236}">
              <a16:creationId xmlns:a16="http://schemas.microsoft.com/office/drawing/2014/main" id="{33455D25-33BE-4AD1-A680-938664C84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2" b="7402"/>
        <a:stretch/>
      </xdr:blipFill>
      <xdr:spPr bwMode="auto">
        <a:xfrm>
          <a:off x="11578691773" y="14090"/>
          <a:ext cx="1691835" cy="60747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105103</xdr:colOff>
      <xdr:row>0</xdr:row>
      <xdr:rowOff>0</xdr:rowOff>
    </xdr:from>
    <xdr:to>
      <xdr:col>1</xdr:col>
      <xdr:colOff>1055095</xdr:colOff>
      <xdr:row>2</xdr:row>
      <xdr:rowOff>111673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4" t="10673" r="70636" b="73954"/>
        <a:stretch/>
      </xdr:blipFill>
      <xdr:spPr>
        <a:xfrm>
          <a:off x="11195969974" y="0"/>
          <a:ext cx="1376975" cy="4007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awaz.am/Desktop/&#1575;&#1604;&#1575;&#1593;&#1575;&#1588;&#1577;/&#1605;&#1578;&#1575;&#1576;&#1593;&#1577;%20&#1575;&#1604;&#1603;&#1585;&#1575;&#1587;&#1575;&#15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جميع المنافسات"/>
      <sheetName val="نظام الأثر"/>
      <sheetName val="بيانات جميع المنافسات"/>
      <sheetName val="منافسات تحت الترسية"/>
      <sheetName val="منافسات تحت العمل"/>
      <sheetName val="منافسات تحت العمل 1"/>
      <sheetName val="منافسات للمتابعة"/>
      <sheetName val="منافسات لم تحقق وفر"/>
      <sheetName val="مبادرات"/>
      <sheetName val="متابعة وفر جميع المنافسات"/>
      <sheetName val="ملخص المنافسات"/>
      <sheetName val="بيانات الأداة"/>
      <sheetName val="الأداة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Row Labels</v>
          </cell>
          <cell r="B2" t="str">
            <v>Average of متوسط تكلفة الوجبة غير شامل للضريبة بعد التعديل</v>
          </cell>
          <cell r="D2" t="str">
            <v>Row Labels</v>
          </cell>
          <cell r="E2" t="str">
            <v xml:space="preserve">Average of متوسط تكلفة الوجبة بعد الترسية غير شامل للضريبة </v>
          </cell>
        </row>
        <row r="3">
          <cell r="A3" t="str">
            <v>الجامعة الإسلامية</v>
          </cell>
          <cell r="B3">
            <v>20</v>
          </cell>
          <cell r="D3" t="str">
            <v>الجامعة الإسلامية</v>
          </cell>
          <cell r="E3"/>
          <cell r="G3" t="str">
            <v>Row Labels</v>
          </cell>
          <cell r="H3" t="str">
            <v>Average of متوسط تكلفة الوجبة غير شامل للضريبة بعد التعديل</v>
          </cell>
          <cell r="J3" t="str">
            <v>Row Labels</v>
          </cell>
          <cell r="K3" t="str">
            <v xml:space="preserve">Average of متوسط تكلفة الوجبة بعد الترسية غير شامل للضريبة </v>
          </cell>
        </row>
        <row r="4">
          <cell r="A4" t="str">
            <v>الحرس الملكي</v>
          </cell>
          <cell r="B4"/>
          <cell r="D4" t="str">
            <v>الحرس الملكي</v>
          </cell>
          <cell r="E4"/>
          <cell r="G4" t="str">
            <v>المنطقة الجنوبية</v>
          </cell>
          <cell r="H4">
            <v>35.65</v>
          </cell>
          <cell r="J4" t="str">
            <v>المنطقة الجنوبية</v>
          </cell>
          <cell r="K4"/>
          <cell r="S4" t="str">
            <v>Row Labels</v>
          </cell>
          <cell r="T4" t="str">
            <v>Average of متوسط تكلفة الوجبة غير شامل للضريبة بعد التعديل</v>
          </cell>
          <cell r="U4" t="str">
            <v xml:space="preserve">Average of متوسط تكلفة الوجبة بعد الترسية غير شامل للضريبة </v>
          </cell>
        </row>
        <row r="5">
          <cell r="A5" t="str">
            <v>الحرس الوطني</v>
          </cell>
          <cell r="B5">
            <v>47.73856155021307</v>
          </cell>
          <cell r="D5" t="str">
            <v>الحرس الوطني</v>
          </cell>
          <cell r="E5">
            <v>76.709999999999994</v>
          </cell>
          <cell r="G5" t="str">
            <v>المنطقة الشرقية</v>
          </cell>
          <cell r="H5">
            <v>38.694949942424429</v>
          </cell>
          <cell r="J5" t="str">
            <v>المنطقة الشرقية</v>
          </cell>
          <cell r="K5">
            <v>41.203081947616546</v>
          </cell>
          <cell r="M5" t="str">
            <v>التغذية المركزية</v>
          </cell>
          <cell r="N5">
            <v>41.08816606963979</v>
          </cell>
          <cell r="P5" t="str">
            <v>التغذية المركزية</v>
          </cell>
          <cell r="Q5"/>
          <cell r="S5" t="str">
            <v xml:space="preserve">الإدارة العامة  للخدمات الطبية بالقوات المسلحة </v>
          </cell>
          <cell r="T5">
            <v>48.005931790068189</v>
          </cell>
          <cell r="U5">
            <v>28.359309259174424</v>
          </cell>
        </row>
        <row r="6">
          <cell r="A6" t="str">
            <v>المديرية العامة للشؤون الصحية بمنطقة المدينة المنورة</v>
          </cell>
          <cell r="B6"/>
          <cell r="D6" t="str">
            <v>المديرية العامة للشؤون الصحية بمنطقة المدينة المنورة</v>
          </cell>
          <cell r="E6"/>
          <cell r="G6" t="str">
            <v>المنطقة الشمالية</v>
          </cell>
          <cell r="H6">
            <v>26.7425</v>
          </cell>
          <cell r="J6" t="str">
            <v>المنطقة الشمالية</v>
          </cell>
          <cell r="K6"/>
          <cell r="M6" t="str">
            <v xml:space="preserve">التغذية المركزية </v>
          </cell>
          <cell r="N6"/>
          <cell r="P6" t="str">
            <v xml:space="preserve">التغذية المركزية </v>
          </cell>
          <cell r="Q6"/>
          <cell r="S6" t="str">
            <v xml:space="preserve">الاستخبارات العامة </v>
          </cell>
          <cell r="T6">
            <v>23.321278538812788</v>
          </cell>
          <cell r="U6"/>
        </row>
        <row r="7">
          <cell r="A7" t="str">
            <v>تجمع الرياض الصحي الثاني</v>
          </cell>
          <cell r="B7"/>
          <cell r="D7" t="str">
            <v>تجمع الرياض الصحي الثاني</v>
          </cell>
          <cell r="E7"/>
          <cell r="G7" t="str">
            <v>المنطقة الغربية</v>
          </cell>
          <cell r="H7">
            <v>35.65</v>
          </cell>
          <cell r="J7" t="str">
            <v>المنطقة الغربية</v>
          </cell>
          <cell r="K7"/>
          <cell r="M7" t="str">
            <v xml:space="preserve">التغذية المطهية </v>
          </cell>
          <cell r="N7">
            <v>39.976203515710644</v>
          </cell>
          <cell r="P7" t="str">
            <v xml:space="preserve">التغذية المطهية </v>
          </cell>
          <cell r="Q7">
            <v>44.461735622308161</v>
          </cell>
          <cell r="S7" t="str">
            <v>الأمن العام</v>
          </cell>
          <cell r="T7">
            <v>40.434782608695656</v>
          </cell>
          <cell r="U7">
            <v>42</v>
          </cell>
        </row>
        <row r="8">
          <cell r="A8" t="str">
            <v>جامعة الملك عبدالعزيز</v>
          </cell>
          <cell r="B8">
            <v>72.459999999999994</v>
          </cell>
          <cell r="D8" t="str">
            <v>جامعة الملك عبدالعزيز</v>
          </cell>
          <cell r="E8"/>
          <cell r="G8" t="str">
            <v>المنطقة الوسطى</v>
          </cell>
          <cell r="H8">
            <v>31.869999999999997</v>
          </cell>
          <cell r="J8" t="str">
            <v>المنطقة الوسطى</v>
          </cell>
          <cell r="K8"/>
          <cell r="M8" t="str">
            <v>تخديم</v>
          </cell>
          <cell r="N8">
            <v>89.701261573447425</v>
          </cell>
          <cell r="P8" t="str">
            <v>تخديم</v>
          </cell>
          <cell r="Q8"/>
          <cell r="S8" t="str">
            <v>التجمع الثالث بالقصيم</v>
          </cell>
          <cell r="T8">
            <v>40.241154088556655</v>
          </cell>
          <cell r="U8"/>
        </row>
        <row r="9">
          <cell r="A9" t="str">
            <v>رئاسة أمن الدولة</v>
          </cell>
          <cell r="B9">
            <v>18.36</v>
          </cell>
          <cell r="D9" t="str">
            <v>رئاسة أمن الدولة</v>
          </cell>
          <cell r="E9"/>
          <cell r="G9" t="str">
            <v>عدة مناطق</v>
          </cell>
          <cell r="H9">
            <v>31.995312889676711</v>
          </cell>
          <cell r="J9" t="str">
            <v>عدة مناطق</v>
          </cell>
          <cell r="K9">
            <v>32.743820406528165</v>
          </cell>
          <cell r="M9" t="str">
            <v>توريد</v>
          </cell>
          <cell r="N9">
            <v>21.353809769263307</v>
          </cell>
          <cell r="P9" t="str">
            <v>توريد</v>
          </cell>
          <cell r="Q9">
            <v>16.196795840906667</v>
          </cell>
          <cell r="S9" t="str">
            <v>التجمع الصحي بمكة المكرمة</v>
          </cell>
          <cell r="T9">
            <v>49.935548801428666</v>
          </cell>
          <cell r="U9"/>
        </row>
        <row r="10">
          <cell r="A10" t="str">
            <v xml:space="preserve">رئاسة أمن الدولة </v>
          </cell>
          <cell r="B10">
            <v>25.654549248628303</v>
          </cell>
          <cell r="D10" t="str">
            <v xml:space="preserve">رئاسة أمن الدولة </v>
          </cell>
          <cell r="E10">
            <v>22.994917330067359</v>
          </cell>
          <cell r="G10" t="str">
            <v>منطقة الباحة</v>
          </cell>
          <cell r="H10">
            <v>60</v>
          </cell>
          <cell r="J10" t="str">
            <v>منطقة الباحة</v>
          </cell>
          <cell r="K10">
            <v>47</v>
          </cell>
          <cell r="M10" t="str">
            <v>Grand Total</v>
          </cell>
          <cell r="N10">
            <v>38.668906952188109</v>
          </cell>
          <cell r="P10" t="str">
            <v>Grand Total</v>
          </cell>
          <cell r="Q10">
            <v>33.694139515107594</v>
          </cell>
          <cell r="S10" t="str">
            <v>الجامعة الإسلامية</v>
          </cell>
          <cell r="T10">
            <v>20</v>
          </cell>
          <cell r="U10"/>
        </row>
        <row r="11">
          <cell r="A11" t="str">
            <v>مدينة الملك سعود الطبية</v>
          </cell>
          <cell r="B11">
            <v>63.72</v>
          </cell>
          <cell r="D11" t="str">
            <v>مدينة الملك سعود الطبية</v>
          </cell>
          <cell r="E11"/>
          <cell r="G11" t="str">
            <v>منطقة الجوف</v>
          </cell>
          <cell r="H11">
            <v>22.235457613658927</v>
          </cell>
          <cell r="J11" t="str">
            <v>منطقة الجوف</v>
          </cell>
          <cell r="K11"/>
          <cell r="S11" t="str">
            <v>الحرس الوطني</v>
          </cell>
          <cell r="T11">
            <v>22.905684650639223</v>
          </cell>
          <cell r="U11"/>
        </row>
        <row r="12">
          <cell r="A12" t="str">
            <v>مستشفى الامير محمد بن عبدالعزيز بالرياض</v>
          </cell>
          <cell r="B12">
            <v>63</v>
          </cell>
          <cell r="D12" t="str">
            <v>مستشفى الامير محمد بن عبدالعزيز بالرياض</v>
          </cell>
          <cell r="E12"/>
          <cell r="G12" t="str">
            <v>منطقة الحدود الشمالية</v>
          </cell>
          <cell r="H12">
            <v>39.146484841393658</v>
          </cell>
          <cell r="J12" t="str">
            <v>منطقة الحدود الشمالية</v>
          </cell>
          <cell r="K12"/>
          <cell r="S12" t="str">
            <v>الدفاع الجوي</v>
          </cell>
          <cell r="T12">
            <v>59.713043478260879</v>
          </cell>
          <cell r="U12"/>
        </row>
        <row r="13">
          <cell r="A13" t="str">
            <v xml:space="preserve">مستشفى الملك خالد التخصصي للعيون </v>
          </cell>
          <cell r="B13">
            <v>100</v>
          </cell>
          <cell r="D13" t="str">
            <v xml:space="preserve">مستشفى الملك خالد التخصصي للعيون </v>
          </cell>
          <cell r="E13"/>
          <cell r="G13" t="str">
            <v>منطقة الخرج والسليل</v>
          </cell>
          <cell r="H13">
            <v>26.96</v>
          </cell>
          <cell r="J13" t="str">
            <v>منطقة الخرج والسليل</v>
          </cell>
          <cell r="K13"/>
          <cell r="S13" t="str">
            <v>الشؤون الصحية بالأحساء</v>
          </cell>
          <cell r="T13">
            <v>46.666666879378319</v>
          </cell>
          <cell r="U13">
            <v>54.002976190476197</v>
          </cell>
        </row>
        <row r="14">
          <cell r="A14" t="str">
            <v>مستشفى الملك فيصل التخصصي ومركز الأبحاث</v>
          </cell>
          <cell r="B14">
            <v>39.315785474695197</v>
          </cell>
          <cell r="D14" t="str">
            <v>مستشفى الملك فيصل التخصصي ومركز الأبحاث</v>
          </cell>
          <cell r="E14">
            <v>14.412686960276341</v>
          </cell>
          <cell r="G14" t="str">
            <v>منطقة الرياض</v>
          </cell>
          <cell r="H14">
            <v>38.295457483293234</v>
          </cell>
          <cell r="J14" t="str">
            <v>منطقة الرياض</v>
          </cell>
          <cell r="K14">
            <v>31.218617729497378</v>
          </cell>
          <cell r="S14" t="str">
            <v>الشؤون الصحية بالباحة</v>
          </cell>
          <cell r="T14">
            <v>60</v>
          </cell>
          <cell r="U14">
            <v>47</v>
          </cell>
        </row>
        <row r="15">
          <cell r="A15" t="str">
            <v>وزارة التعليم</v>
          </cell>
          <cell r="B15">
            <v>48.057348675209276</v>
          </cell>
          <cell r="D15" t="str">
            <v>وزارة التعليم</v>
          </cell>
          <cell r="E15">
            <v>56.723042476152663</v>
          </cell>
          <cell r="G15" t="str">
            <v>منطقة الطائف</v>
          </cell>
          <cell r="H15">
            <v>27.826086956521742</v>
          </cell>
          <cell r="J15" t="str">
            <v>منطقة الطائف</v>
          </cell>
          <cell r="K15"/>
          <cell r="S15" t="str">
            <v xml:space="preserve">الشؤون الصحية بالحدود الشمالية </v>
          </cell>
          <cell r="T15">
            <v>39.146484841393658</v>
          </cell>
          <cell r="U15"/>
        </row>
        <row r="16">
          <cell r="A16" t="str">
            <v xml:space="preserve">وزارة الداخلية </v>
          </cell>
          <cell r="B16">
            <v>32.727300331290373</v>
          </cell>
          <cell r="D16" t="str">
            <v xml:space="preserve">وزارة الداخلية </v>
          </cell>
          <cell r="E16">
            <v>32.18271814915083</v>
          </cell>
          <cell r="G16" t="str">
            <v>منطقة القصيم</v>
          </cell>
          <cell r="H16">
            <v>37.224102725704434</v>
          </cell>
          <cell r="J16" t="str">
            <v>منطقة القصيم</v>
          </cell>
          <cell r="K16"/>
          <cell r="S16" t="str">
            <v>الشؤون الصحية بالحرس الوطني</v>
          </cell>
          <cell r="T16">
            <v>60.155000000000001</v>
          </cell>
          <cell r="U16">
            <v>76.709999999999994</v>
          </cell>
        </row>
        <row r="17">
          <cell r="A17" t="str">
            <v>وزارة الدفاع</v>
          </cell>
          <cell r="B17">
            <v>30.888950361853755</v>
          </cell>
          <cell r="D17" t="str">
            <v>وزارة الدفاع</v>
          </cell>
          <cell r="E17">
            <v>14.938756072565866</v>
          </cell>
          <cell r="G17" t="str">
            <v>منطقة المدينة المنورة</v>
          </cell>
          <cell r="H17">
            <v>39.895652195805667</v>
          </cell>
          <cell r="J17" t="str">
            <v>منطقة المدينة المنورة</v>
          </cell>
          <cell r="K17">
            <v>58.13999999459331</v>
          </cell>
          <cell r="S17" t="str">
            <v>الشؤون الصحية بالرياض</v>
          </cell>
          <cell r="T17">
            <v>35.651148377074257</v>
          </cell>
          <cell r="U17"/>
        </row>
        <row r="18">
          <cell r="A18" t="str">
            <v>وزارة الصحة</v>
          </cell>
          <cell r="B18">
            <v>46.536665913674533</v>
          </cell>
          <cell r="D18" t="str">
            <v>وزارة الصحة</v>
          </cell>
          <cell r="E18">
            <v>56.686306301253239</v>
          </cell>
          <cell r="G18" t="str">
            <v>منطقة تبوك</v>
          </cell>
          <cell r="H18">
            <v>38.57826086956522</v>
          </cell>
          <cell r="J18" t="str">
            <v>منطقة تبوك</v>
          </cell>
          <cell r="K18"/>
          <cell r="S18" t="str">
            <v xml:space="preserve">الشؤون الصحية بالعاصمة المقدسة </v>
          </cell>
          <cell r="T18">
            <v>49.219380092263542</v>
          </cell>
          <cell r="U18"/>
        </row>
        <row r="19">
          <cell r="A19" t="str">
            <v xml:space="preserve">وزارة الصحة </v>
          </cell>
          <cell r="B19">
            <v>35.660198942435962</v>
          </cell>
          <cell r="D19" t="str">
            <v xml:space="preserve">وزارة الصحة </v>
          </cell>
          <cell r="E19"/>
          <cell r="G19" t="str">
            <v xml:space="preserve">منطقة جازان </v>
          </cell>
          <cell r="H19">
            <v>39.545358684651944</v>
          </cell>
          <cell r="J19" t="str">
            <v xml:space="preserve">منطقة جازان </v>
          </cell>
          <cell r="K19"/>
          <cell r="S19" t="str">
            <v xml:space="preserve">الشؤون الصحية بالمدينة المنورة </v>
          </cell>
          <cell r="T19">
            <v>44.869565244757098</v>
          </cell>
          <cell r="U19">
            <v>58.13999999459331</v>
          </cell>
        </row>
        <row r="20">
          <cell r="A20" t="str">
            <v xml:space="preserve">وزارة العمل والتنمية الاجتماعية </v>
          </cell>
          <cell r="B20">
            <v>21.67316316576008</v>
          </cell>
          <cell r="D20" t="str">
            <v xml:space="preserve">وزارة العمل والتنمية الاجتماعية </v>
          </cell>
          <cell r="E20">
            <v>22.064571665790893</v>
          </cell>
          <cell r="G20" t="str">
            <v>منطقة جدة</v>
          </cell>
          <cell r="H20">
            <v>53.893478260869571</v>
          </cell>
          <cell r="J20" t="str">
            <v>منطقة جدة</v>
          </cell>
          <cell r="K20"/>
          <cell r="S20" t="str">
            <v>الشؤون الصحية بالمنطقة الشرقية</v>
          </cell>
          <cell r="T20">
            <v>38.931739130434778</v>
          </cell>
          <cell r="U20"/>
        </row>
        <row r="21">
          <cell r="A21" t="str">
            <v>Grand Total</v>
          </cell>
          <cell r="B21">
            <v>38.668906952188124</v>
          </cell>
          <cell r="D21" t="str">
            <v>Grand Total</v>
          </cell>
          <cell r="E21">
            <v>33.694139515107587</v>
          </cell>
          <cell r="G21" t="str">
            <v>منطقة حائل</v>
          </cell>
          <cell r="H21">
            <v>47.545121658037438</v>
          </cell>
          <cell r="J21" t="str">
            <v>منطقة حائل</v>
          </cell>
          <cell r="K21"/>
          <cell r="S21" t="str">
            <v xml:space="preserve">الشؤون الصحية ببيشة </v>
          </cell>
          <cell r="T21">
            <v>56.521739130434781</v>
          </cell>
          <cell r="U21"/>
        </row>
        <row r="22">
          <cell r="G22" t="str">
            <v>منطقة عسير</v>
          </cell>
          <cell r="H22">
            <v>34.036672463768113</v>
          </cell>
          <cell r="J22" t="str">
            <v>منطقة عسير</v>
          </cell>
          <cell r="K22">
            <v>18.637454544662042</v>
          </cell>
          <cell r="S22" t="str">
            <v>الشؤون الصحية بجازان</v>
          </cell>
          <cell r="T22">
            <v>45.972197810686637</v>
          </cell>
          <cell r="U22"/>
        </row>
        <row r="23">
          <cell r="G23" t="str">
            <v>منطقة عسير ونجران</v>
          </cell>
          <cell r="H23"/>
          <cell r="J23" t="str">
            <v>منطقة عسير ونجران</v>
          </cell>
          <cell r="K23"/>
          <cell r="S23" t="str">
            <v>الشؤون الصحية بجدة</v>
          </cell>
          <cell r="T23">
            <v>46.086956521739133</v>
          </cell>
          <cell r="U23"/>
        </row>
        <row r="24">
          <cell r="G24" t="str">
            <v xml:space="preserve">منطقة مكة المكرمة </v>
          </cell>
          <cell r="H24">
            <v>46.06922398796727</v>
          </cell>
          <cell r="J24" t="str">
            <v xml:space="preserve">منطقة مكة المكرمة </v>
          </cell>
          <cell r="K24">
            <v>35.179654629587212</v>
          </cell>
          <cell r="S24" t="str">
            <v>الشؤون الصحية بحائل</v>
          </cell>
          <cell r="T24">
            <v>48.313495544049914</v>
          </cell>
          <cell r="U24"/>
        </row>
        <row r="25">
          <cell r="G25" t="str">
            <v>منطقة نجران</v>
          </cell>
          <cell r="H25">
            <v>38.794347826086955</v>
          </cell>
          <cell r="J25" t="str">
            <v>منطقة نجران</v>
          </cell>
          <cell r="K25"/>
          <cell r="S25" t="str">
            <v>الشؤون الصحية بحفر الباطن</v>
          </cell>
          <cell r="T25">
            <v>35.045000000000002</v>
          </cell>
          <cell r="U25"/>
        </row>
        <row r="26">
          <cell r="G26" t="str">
            <v>(blank)</v>
          </cell>
          <cell r="H26">
            <v>35.164999999999999</v>
          </cell>
          <cell r="J26" t="str">
            <v>(blank)</v>
          </cell>
          <cell r="K26"/>
          <cell r="S26" t="str">
            <v xml:space="preserve">الشؤون الصحية بمحافظة القنفذة </v>
          </cell>
          <cell r="T26"/>
          <cell r="U26"/>
        </row>
        <row r="27">
          <cell r="G27" t="str">
            <v>Grand Total</v>
          </cell>
          <cell r="H27">
            <v>38.668906952188124</v>
          </cell>
          <cell r="J27" t="str">
            <v>Grand Total</v>
          </cell>
          <cell r="K27">
            <v>33.694139515107587</v>
          </cell>
          <cell r="S27" t="str">
            <v>الشؤون الصحية بمحافظة جدة</v>
          </cell>
          <cell r="T27">
            <v>46.086956521739133</v>
          </cell>
          <cell r="U27"/>
        </row>
        <row r="28">
          <cell r="S28" t="str">
            <v>الشؤون الصحية بمنطقة تبوك</v>
          </cell>
          <cell r="T28"/>
          <cell r="U28"/>
        </row>
        <row r="29">
          <cell r="S29" t="str">
            <v>الشؤون الصحية بمنطقة عسير</v>
          </cell>
          <cell r="T29">
            <v>48.262826086956522</v>
          </cell>
          <cell r="U29">
            <v>43.452363633986124</v>
          </cell>
        </row>
        <row r="30">
          <cell r="S30" t="str">
            <v>الشؤون الصحية بمنطقة نجران</v>
          </cell>
          <cell r="T30">
            <v>50</v>
          </cell>
          <cell r="U30"/>
        </row>
        <row r="31">
          <cell r="S31" t="str">
            <v>الشؤون الصحية بنجران</v>
          </cell>
          <cell r="T31">
            <v>40.086956521739125</v>
          </cell>
          <cell r="U31"/>
        </row>
        <row r="32">
          <cell r="S32" t="str">
            <v>الشئون الصحية بمحافظة الطائف</v>
          </cell>
          <cell r="T32"/>
          <cell r="U32"/>
        </row>
        <row r="33">
          <cell r="S33" t="str">
            <v>القوات البحرية</v>
          </cell>
          <cell r="T33">
            <v>31.372126265634307</v>
          </cell>
          <cell r="U33"/>
        </row>
        <row r="34">
          <cell r="S34" t="str">
            <v>القوات البر ية</v>
          </cell>
          <cell r="T34">
            <v>27.826086956521742</v>
          </cell>
          <cell r="U34"/>
        </row>
        <row r="35">
          <cell r="S35" t="str">
            <v>القوات البرية</v>
          </cell>
          <cell r="T35"/>
          <cell r="U35"/>
        </row>
        <row r="36">
          <cell r="S36" t="str">
            <v xml:space="preserve">القوات البرية </v>
          </cell>
          <cell r="T36">
            <v>21.692414229249014</v>
          </cell>
          <cell r="U36">
            <v>8.4477423920735948</v>
          </cell>
        </row>
        <row r="37">
          <cell r="S37" t="str">
            <v>القوات الجوية</v>
          </cell>
          <cell r="T37"/>
          <cell r="U37"/>
        </row>
        <row r="38">
          <cell r="S38" t="str">
            <v>المباحث</v>
          </cell>
          <cell r="T38">
            <v>40.388896811482354</v>
          </cell>
          <cell r="U38">
            <v>24.250704225352113</v>
          </cell>
        </row>
        <row r="39">
          <cell r="S39" t="str">
            <v>المديرية العامة للشؤون الصحية بمحافظة تبوك</v>
          </cell>
          <cell r="T39">
            <v>56.286956521739135</v>
          </cell>
          <cell r="U39"/>
        </row>
        <row r="40">
          <cell r="S40" t="str">
            <v>المستشفى الجامعي</v>
          </cell>
          <cell r="T40">
            <v>72.459999999999994</v>
          </cell>
          <cell r="U40"/>
        </row>
        <row r="41">
          <cell r="S41" t="str">
            <v>المؤسسة العامة للصناعات العسكرية</v>
          </cell>
          <cell r="T41"/>
          <cell r="U41"/>
        </row>
        <row r="42">
          <cell r="S42" t="str">
            <v>تجمع الرياض الصحي الأول</v>
          </cell>
          <cell r="T42"/>
          <cell r="U42"/>
        </row>
        <row r="43">
          <cell r="S43" t="str">
            <v>تجمع حائل الصحي</v>
          </cell>
          <cell r="T43">
            <v>45.24</v>
          </cell>
          <cell r="U43"/>
        </row>
        <row r="44">
          <cell r="S44" t="str">
            <v>جامعة الملك سعود</v>
          </cell>
          <cell r="T44">
            <v>35.548776940329816</v>
          </cell>
          <cell r="U44"/>
        </row>
        <row r="45">
          <cell r="S45" t="str">
            <v>حرس الحدود</v>
          </cell>
          <cell r="T45">
            <v>34.642808219178086</v>
          </cell>
          <cell r="U45">
            <v>29.633944447452492</v>
          </cell>
        </row>
        <row r="46">
          <cell r="S46" t="str">
            <v>رئاسة هيئة الأركان العامة</v>
          </cell>
          <cell r="T46"/>
          <cell r="U46"/>
        </row>
        <row r="47">
          <cell r="S47" t="str">
            <v>قوات الأمن الخاصة</v>
          </cell>
          <cell r="T47">
            <v>18.36</v>
          </cell>
          <cell r="U47"/>
        </row>
        <row r="48">
          <cell r="S48" t="str">
            <v>قوات الدفاع الجوي</v>
          </cell>
          <cell r="T48">
            <v>30.436666666666667</v>
          </cell>
          <cell r="U48"/>
        </row>
        <row r="49">
          <cell r="S49" t="str">
            <v>قوات الطوارئ</v>
          </cell>
          <cell r="T49">
            <v>22.84515253788631</v>
          </cell>
          <cell r="U49"/>
        </row>
        <row r="50">
          <cell r="S50" t="str">
            <v>قوات الطوارئ الخاصة</v>
          </cell>
          <cell r="T50">
            <v>26.642383210396908</v>
          </cell>
          <cell r="U50"/>
        </row>
        <row r="51">
          <cell r="S51" t="str">
            <v>قوة الصواريخ الاستراتيجية</v>
          </cell>
          <cell r="T51">
            <v>30.553750000000001</v>
          </cell>
          <cell r="U51"/>
        </row>
        <row r="52">
          <cell r="S52" t="str">
            <v xml:space="preserve">كلية الملك خالد العسكرية </v>
          </cell>
          <cell r="T52">
            <v>26</v>
          </cell>
          <cell r="U52">
            <v>18.600000000000001</v>
          </cell>
        </row>
        <row r="53">
          <cell r="S53" t="str">
            <v>كلية الملك عبدالعزيز الحربية</v>
          </cell>
          <cell r="T53">
            <v>18.495652173913044</v>
          </cell>
          <cell r="U53"/>
        </row>
        <row r="54">
          <cell r="S54" t="str">
            <v>كلية الملك عبدالله للدفاع الجوي</v>
          </cell>
          <cell r="T54">
            <v>27.067826086956522</v>
          </cell>
          <cell r="U54">
            <v>17.329999999999998</v>
          </cell>
        </row>
        <row r="55">
          <cell r="S55" t="str">
            <v>كلية الملك فهد الأمنية</v>
          </cell>
          <cell r="T55">
            <v>25.36231884058261</v>
          </cell>
          <cell r="U55">
            <v>24.914210000000001</v>
          </cell>
        </row>
        <row r="56">
          <cell r="S56" t="str">
            <v>كلية الملك فيصل الجوية</v>
          </cell>
          <cell r="T56">
            <v>34.619999999999997</v>
          </cell>
          <cell r="U56"/>
        </row>
        <row r="57">
          <cell r="S57" t="str">
            <v>مديرية الشئون الصحية بمحافظة القريات</v>
          </cell>
          <cell r="T57"/>
          <cell r="U57"/>
        </row>
        <row r="58">
          <cell r="S58" t="str">
            <v xml:space="preserve">مدينة  الملك فهد الطبية </v>
          </cell>
          <cell r="T58">
            <v>70.292340699676402</v>
          </cell>
          <cell r="U58">
            <v>80.836191687210544</v>
          </cell>
        </row>
        <row r="59">
          <cell r="S59" t="str">
            <v>مدينة الملك سعود الطبية</v>
          </cell>
          <cell r="T59">
            <v>63.72</v>
          </cell>
          <cell r="U59"/>
        </row>
        <row r="60">
          <cell r="S60" t="str">
            <v xml:space="preserve">مدينة الملك عبدالله بالعاصمة المقدسة </v>
          </cell>
          <cell r="T60">
            <v>57.470000253449598</v>
          </cell>
          <cell r="U60"/>
        </row>
        <row r="61">
          <cell r="S61" t="str">
            <v xml:space="preserve">مستشفى الأمير سلطان للقوات المسلحة بالمدينة المنورة </v>
          </cell>
          <cell r="T61"/>
          <cell r="U61"/>
        </row>
        <row r="62">
          <cell r="S62" t="str">
            <v>مستشفى الامير محمد بن عبدالعزيز بالرياض</v>
          </cell>
          <cell r="T62">
            <v>63</v>
          </cell>
          <cell r="U62"/>
        </row>
        <row r="63">
          <cell r="S63" t="str">
            <v xml:space="preserve">مستشفى الملك خالد التخصصي للعيون </v>
          </cell>
          <cell r="T63">
            <v>100</v>
          </cell>
          <cell r="U63"/>
        </row>
        <row r="64">
          <cell r="S64" t="str">
            <v>مستشفى الملك فهد الجامعي</v>
          </cell>
          <cell r="T64">
            <v>60.565920410088737</v>
          </cell>
          <cell r="U64">
            <v>56.723042476152663</v>
          </cell>
        </row>
        <row r="65">
          <cell r="S65" t="str">
            <v>مستشفى الملك فيصل التخصصي ومركز الأبحاث</v>
          </cell>
          <cell r="T65">
            <v>39.315785474695197</v>
          </cell>
          <cell r="U65">
            <v>14.412686960276341</v>
          </cell>
        </row>
        <row r="66">
          <cell r="S66" t="str">
            <v>مستشفى قوى الأمن</v>
          </cell>
          <cell r="T66">
            <v>30.252323283889698</v>
          </cell>
          <cell r="U66"/>
        </row>
        <row r="67">
          <cell r="S67" t="str">
            <v>معهد الحرس الملكي</v>
          </cell>
          <cell r="T67"/>
          <cell r="U67"/>
        </row>
        <row r="68">
          <cell r="A68"/>
          <cell r="B68"/>
          <cell r="S68" t="str">
            <v>معهد المباحث</v>
          </cell>
          <cell r="T68">
            <v>17.372723894463025</v>
          </cell>
          <cell r="U68">
            <v>21.739130434782609</v>
          </cell>
        </row>
        <row r="69">
          <cell r="A69"/>
          <cell r="B69"/>
          <cell r="S69" t="str">
            <v xml:space="preserve">وزارة العمل والتنمية الاجتماعية </v>
          </cell>
          <cell r="T69">
            <v>21.67316316576008</v>
          </cell>
          <cell r="U69">
            <v>22.064571665790893</v>
          </cell>
        </row>
        <row r="70">
          <cell r="A70"/>
          <cell r="B70"/>
          <cell r="S70" t="str">
            <v>(blank)</v>
          </cell>
          <cell r="T70"/>
          <cell r="U70"/>
        </row>
        <row r="71">
          <cell r="A71"/>
          <cell r="B71"/>
          <cell r="S71" t="str">
            <v>Grand Total</v>
          </cell>
          <cell r="T71">
            <v>38.668906952188124</v>
          </cell>
          <cell r="U71">
            <v>33.694139515107587</v>
          </cell>
        </row>
        <row r="72">
          <cell r="A72"/>
          <cell r="B72"/>
        </row>
        <row r="73">
          <cell r="A73"/>
          <cell r="B73"/>
        </row>
        <row r="74">
          <cell r="A74"/>
          <cell r="B74"/>
        </row>
        <row r="75">
          <cell r="A75"/>
          <cell r="B75"/>
        </row>
        <row r="76">
          <cell r="A76"/>
          <cell r="B76"/>
        </row>
        <row r="77">
          <cell r="A77"/>
          <cell r="B77"/>
        </row>
        <row r="78">
          <cell r="A78"/>
          <cell r="B78"/>
        </row>
        <row r="79">
          <cell r="A79"/>
          <cell r="B79"/>
        </row>
        <row r="80">
          <cell r="A80"/>
          <cell r="B80"/>
        </row>
        <row r="81">
          <cell r="A81"/>
          <cell r="B81"/>
        </row>
        <row r="82">
          <cell r="A82"/>
          <cell r="B82"/>
        </row>
        <row r="83">
          <cell r="A83"/>
          <cell r="B83"/>
        </row>
        <row r="84">
          <cell r="A84"/>
          <cell r="B84"/>
        </row>
        <row r="85">
          <cell r="A85"/>
          <cell r="B85"/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BE0C4-FCB6-4E68-9909-7E92DA6F74B1}">
  <sheetPr>
    <pageSetUpPr fitToPage="1"/>
  </sheetPr>
  <dimension ref="E1:O52"/>
  <sheetViews>
    <sheetView showGridLines="0" rightToLeft="1" tabSelected="1" zoomScale="85" zoomScaleNormal="85" workbookViewId="0">
      <selection activeCell="B19" sqref="B19"/>
    </sheetView>
  </sheetViews>
  <sheetFormatPr defaultColWidth="8.9140625" defaultRowHeight="14.4" customHeight="1" zeroHeight="1" x14ac:dyDescent="0.3"/>
  <cols>
    <col min="1" max="4" width="8.9140625" style="212" customWidth="1"/>
    <col min="5" max="5" width="0.58203125" style="231" customWidth="1"/>
    <col min="6" max="8" width="8.9140625" customWidth="1"/>
    <col min="9" max="9" width="18.33203125" customWidth="1"/>
    <col min="10" max="14" width="8.9140625" customWidth="1"/>
    <col min="15" max="15" width="0.58203125" style="232" customWidth="1"/>
    <col min="16" max="16384" width="8.9140625" style="212"/>
  </cols>
  <sheetData>
    <row r="1" spans="5:15" ht="14" x14ac:dyDescent="0.3">
      <c r="E1"/>
      <c r="F1" s="209"/>
      <c r="G1" s="210"/>
      <c r="H1" s="210"/>
      <c r="I1" s="210"/>
      <c r="J1" s="210"/>
      <c r="K1" s="210"/>
      <c r="L1" s="210"/>
      <c r="M1" s="210"/>
      <c r="N1" s="211"/>
      <c r="O1"/>
    </row>
    <row r="2" spans="5:15" ht="14" x14ac:dyDescent="0.3">
      <c r="E2"/>
      <c r="F2" s="213"/>
      <c r="N2" s="214"/>
      <c r="O2"/>
    </row>
    <row r="3" spans="5:15" ht="14" x14ac:dyDescent="0.3">
      <c r="E3"/>
      <c r="F3" s="213"/>
      <c r="N3" s="214"/>
      <c r="O3"/>
    </row>
    <row r="4" spans="5:15" ht="14" x14ac:dyDescent="0.3">
      <c r="E4"/>
      <c r="F4" s="213"/>
      <c r="N4" s="214"/>
      <c r="O4"/>
    </row>
    <row r="5" spans="5:15" ht="14" x14ac:dyDescent="0.3">
      <c r="E5"/>
      <c r="F5" s="213"/>
      <c r="N5" s="214"/>
      <c r="O5"/>
    </row>
    <row r="6" spans="5:15" ht="14" x14ac:dyDescent="0.3">
      <c r="E6"/>
      <c r="F6" s="213"/>
      <c r="N6" s="214"/>
      <c r="O6"/>
    </row>
    <row r="7" spans="5:15" ht="40.5" x14ac:dyDescent="1.55">
      <c r="E7"/>
      <c r="F7" s="233"/>
      <c r="G7" s="234"/>
      <c r="H7" s="234"/>
      <c r="I7" s="234"/>
      <c r="J7" s="234"/>
      <c r="K7" s="234"/>
      <c r="L7" s="234"/>
      <c r="M7" s="234"/>
      <c r="N7" s="235"/>
      <c r="O7" s="215"/>
    </row>
    <row r="8" spans="5:15" ht="26" thickBot="1" x14ac:dyDescent="1.05">
      <c r="E8"/>
      <c r="F8" s="216"/>
      <c r="G8" s="217"/>
      <c r="H8" s="217"/>
      <c r="I8" s="217"/>
      <c r="J8" s="217"/>
      <c r="K8" s="217"/>
      <c r="L8" s="217"/>
      <c r="M8" s="217"/>
      <c r="N8" s="214"/>
      <c r="O8"/>
    </row>
    <row r="9" spans="5:15" ht="36.5" thickBot="1" x14ac:dyDescent="1.05">
      <c r="E9"/>
      <c r="F9" s="216"/>
      <c r="G9" s="217"/>
      <c r="H9" s="236" t="s">
        <v>212</v>
      </c>
      <c r="I9" s="237"/>
      <c r="J9" s="237"/>
      <c r="K9" s="237"/>
      <c r="L9" s="238"/>
      <c r="M9" s="217"/>
      <c r="N9" s="218"/>
      <c r="O9"/>
    </row>
    <row r="10" spans="5:15" ht="36.5" thickBot="1" x14ac:dyDescent="1.05">
      <c r="E10"/>
      <c r="F10" s="216"/>
      <c r="G10" s="217"/>
      <c r="H10" s="219"/>
      <c r="I10" s="217"/>
      <c r="J10" s="217"/>
      <c r="K10" s="219"/>
      <c r="L10" s="219"/>
      <c r="M10" s="217"/>
      <c r="N10" s="218"/>
      <c r="O10"/>
    </row>
    <row r="11" spans="5:15" ht="27.5" thickBot="1" x14ac:dyDescent="1.05">
      <c r="E11"/>
      <c r="F11" s="216"/>
      <c r="G11" s="220" t="s">
        <v>201</v>
      </c>
      <c r="H11" s="221"/>
      <c r="I11" s="221"/>
      <c r="J11" s="239"/>
      <c r="K11" s="240"/>
      <c r="L11" s="240"/>
      <c r="M11" s="241"/>
      <c r="N11" s="218"/>
      <c r="O11"/>
    </row>
    <row r="12" spans="5:15" ht="14.4" customHeight="1" thickBot="1" x14ac:dyDescent="1.05">
      <c r="E12"/>
      <c r="F12" s="216"/>
      <c r="G12" s="222"/>
      <c r="H12" s="221"/>
      <c r="I12" s="221"/>
      <c r="J12" s="221"/>
      <c r="K12" s="217"/>
      <c r="L12" s="217"/>
      <c r="M12" s="217"/>
      <c r="N12" s="218"/>
      <c r="O12"/>
    </row>
    <row r="13" spans="5:15" ht="27.5" thickBot="1" x14ac:dyDescent="1.05">
      <c r="E13"/>
      <c r="F13" s="216"/>
      <c r="G13" s="220" t="s">
        <v>202</v>
      </c>
      <c r="H13" s="221"/>
      <c r="I13" s="221"/>
      <c r="J13" s="239"/>
      <c r="K13" s="240"/>
      <c r="L13" s="240"/>
      <c r="M13" s="241"/>
      <c r="N13" s="218"/>
      <c r="O13"/>
    </row>
    <row r="14" spans="5:15" ht="14.4" customHeight="1" thickBot="1" x14ac:dyDescent="1.05">
      <c r="E14"/>
      <c r="F14" s="216"/>
      <c r="G14" s="222"/>
      <c r="H14" s="221"/>
      <c r="I14" s="221"/>
      <c r="J14" s="221"/>
      <c r="K14" s="217"/>
      <c r="L14" s="217"/>
      <c r="M14" s="217"/>
      <c r="N14" s="218"/>
      <c r="O14"/>
    </row>
    <row r="15" spans="5:15" ht="27.5" thickBot="1" x14ac:dyDescent="1.05">
      <c r="E15"/>
      <c r="F15" s="216"/>
      <c r="G15" s="220" t="s">
        <v>203</v>
      </c>
      <c r="H15" s="221"/>
      <c r="I15" s="221"/>
      <c r="J15" s="239"/>
      <c r="K15" s="240"/>
      <c r="L15" s="240"/>
      <c r="M15" s="241"/>
      <c r="N15" s="218"/>
      <c r="O15"/>
    </row>
    <row r="16" spans="5:15" ht="27.5" thickBot="1" x14ac:dyDescent="1.05">
      <c r="E16"/>
      <c r="F16" s="216"/>
      <c r="G16" s="222"/>
      <c r="H16" s="221"/>
      <c r="I16" s="221"/>
      <c r="J16" s="221"/>
      <c r="K16" s="217"/>
      <c r="L16" s="217"/>
      <c r="M16" s="217"/>
      <c r="N16" s="218"/>
      <c r="O16"/>
    </row>
    <row r="17" spans="5:15" ht="27.5" thickBot="1" x14ac:dyDescent="1.05">
      <c r="E17"/>
      <c r="F17" s="216"/>
      <c r="G17" s="220" t="s">
        <v>27</v>
      </c>
      <c r="H17" s="221"/>
      <c r="I17" s="221"/>
      <c r="J17" s="239"/>
      <c r="K17" s="240"/>
      <c r="L17" s="240"/>
      <c r="M17" s="241"/>
      <c r="N17" s="218"/>
      <c r="O17"/>
    </row>
    <row r="18" spans="5:15" ht="27.5" thickBot="1" x14ac:dyDescent="1.05">
      <c r="E18"/>
      <c r="F18" s="216"/>
      <c r="G18" s="222"/>
      <c r="H18" s="221"/>
      <c r="I18" s="221"/>
      <c r="J18" s="221"/>
      <c r="K18" s="217"/>
      <c r="L18" s="217"/>
      <c r="M18" s="217"/>
      <c r="N18" s="218"/>
      <c r="O18"/>
    </row>
    <row r="19" spans="5:15" ht="27.5" thickBot="1" x14ac:dyDescent="1.05">
      <c r="E19"/>
      <c r="F19" s="216"/>
      <c r="G19" s="220" t="s">
        <v>0</v>
      </c>
      <c r="H19" s="221"/>
      <c r="I19" s="221"/>
      <c r="J19" s="239"/>
      <c r="K19" s="240"/>
      <c r="L19" s="240"/>
      <c r="M19" s="241"/>
      <c r="N19" s="218"/>
      <c r="O19"/>
    </row>
    <row r="20" spans="5:15" ht="27.5" thickBot="1" x14ac:dyDescent="1.05">
      <c r="E20"/>
      <c r="F20" s="216"/>
      <c r="G20" s="222"/>
      <c r="H20" s="221"/>
      <c r="I20" s="221"/>
      <c r="J20" s="221"/>
      <c r="K20" s="217"/>
      <c r="L20" s="217"/>
      <c r="M20" s="217"/>
      <c r="N20" s="218"/>
      <c r="O20"/>
    </row>
    <row r="21" spans="5:15" ht="27.5" thickBot="1" x14ac:dyDescent="1.05">
      <c r="E21"/>
      <c r="F21" s="216"/>
      <c r="G21" s="220" t="s">
        <v>34</v>
      </c>
      <c r="H21" s="221"/>
      <c r="I21" s="221"/>
      <c r="J21" s="239"/>
      <c r="K21" s="240"/>
      <c r="L21" s="240"/>
      <c r="M21" s="241"/>
      <c r="N21" s="218"/>
      <c r="O21"/>
    </row>
    <row r="22" spans="5:15" ht="27.5" thickBot="1" x14ac:dyDescent="1.05">
      <c r="E22"/>
      <c r="F22" s="216"/>
      <c r="G22" s="222"/>
      <c r="H22" s="221"/>
      <c r="I22" s="221"/>
      <c r="J22" s="221"/>
      <c r="K22" s="217"/>
      <c r="L22" s="217"/>
      <c r="M22" s="217"/>
      <c r="N22" s="218"/>
      <c r="O22"/>
    </row>
    <row r="23" spans="5:15" ht="27.5" thickBot="1" x14ac:dyDescent="1.05">
      <c r="E23"/>
      <c r="F23" s="216"/>
      <c r="G23" s="220" t="s">
        <v>213</v>
      </c>
      <c r="H23" s="221"/>
      <c r="I23" s="221"/>
      <c r="J23" s="239"/>
      <c r="K23" s="240"/>
      <c r="L23" s="240"/>
      <c r="M23" s="241"/>
      <c r="N23" s="218"/>
      <c r="O23"/>
    </row>
    <row r="24" spans="5:15" ht="27.5" thickBot="1" x14ac:dyDescent="1.05">
      <c r="E24"/>
      <c r="F24" s="216"/>
      <c r="G24" s="222"/>
      <c r="H24" s="221"/>
      <c r="I24" s="221"/>
      <c r="J24" s="221"/>
      <c r="K24" s="217"/>
      <c r="L24" s="217"/>
      <c r="M24" s="217"/>
      <c r="N24" s="218"/>
      <c r="O24"/>
    </row>
    <row r="25" spans="5:15" ht="27.5" thickBot="1" x14ac:dyDescent="1.05">
      <c r="E25"/>
      <c r="F25" s="216"/>
      <c r="G25" s="220" t="s">
        <v>204</v>
      </c>
      <c r="H25" s="221"/>
      <c r="I25" s="221"/>
      <c r="J25" s="239"/>
      <c r="K25" s="240"/>
      <c r="L25" s="240"/>
      <c r="M25" s="241"/>
      <c r="N25" s="218"/>
      <c r="O25"/>
    </row>
    <row r="26" spans="5:15" ht="27.5" thickBot="1" x14ac:dyDescent="1.05">
      <c r="E26"/>
      <c r="F26" s="216"/>
      <c r="G26" s="222"/>
      <c r="H26" s="221"/>
      <c r="I26" s="221"/>
      <c r="J26" s="221"/>
      <c r="K26" s="217"/>
      <c r="L26" s="217"/>
      <c r="M26" s="217"/>
      <c r="N26" s="218"/>
      <c r="O26"/>
    </row>
    <row r="27" spans="5:15" ht="27.5" thickBot="1" x14ac:dyDescent="1.05">
      <c r="E27"/>
      <c r="F27" s="216"/>
      <c r="G27" s="220" t="s">
        <v>205</v>
      </c>
      <c r="H27" s="223"/>
      <c r="I27" s="223"/>
      <c r="J27" s="239"/>
      <c r="K27" s="240"/>
      <c r="L27" s="240"/>
      <c r="M27" s="241"/>
      <c r="N27" s="218"/>
      <c r="O27"/>
    </row>
    <row r="28" spans="5:15" ht="27.5" thickBot="1" x14ac:dyDescent="1.05">
      <c r="E28"/>
      <c r="F28" s="224"/>
      <c r="G28" s="225"/>
      <c r="H28" s="223"/>
      <c r="I28" s="223"/>
      <c r="J28" s="223"/>
      <c r="K28" s="217"/>
      <c r="L28" s="217"/>
      <c r="M28" s="217"/>
      <c r="N28" s="226"/>
      <c r="O28"/>
    </row>
    <row r="29" spans="5:15" ht="27.5" thickBot="1" x14ac:dyDescent="1.05">
      <c r="E29"/>
      <c r="F29" s="213"/>
      <c r="G29" s="220" t="s">
        <v>206</v>
      </c>
      <c r="H29" s="217"/>
      <c r="I29" s="217"/>
      <c r="J29" s="239"/>
      <c r="K29" s="240"/>
      <c r="L29" s="240"/>
      <c r="M29" s="241"/>
      <c r="N29" s="214"/>
      <c r="O29"/>
    </row>
    <row r="30" spans="5:15" ht="14.5" thickBot="1" x14ac:dyDescent="0.35">
      <c r="E30"/>
      <c r="F30" s="213"/>
      <c r="G30" s="71"/>
      <c r="N30" s="214"/>
      <c r="O30"/>
    </row>
    <row r="31" spans="5:15" ht="27.5" thickBot="1" x14ac:dyDescent="1.05">
      <c r="E31"/>
      <c r="F31" s="216"/>
      <c r="G31" s="220" t="s">
        <v>207</v>
      </c>
      <c r="H31" s="221"/>
      <c r="I31" s="221"/>
      <c r="J31" s="239"/>
      <c r="K31" s="240"/>
      <c r="L31" s="240"/>
      <c r="M31" s="241"/>
      <c r="N31" s="218"/>
      <c r="O31"/>
    </row>
    <row r="32" spans="5:15" ht="27.5" thickBot="1" x14ac:dyDescent="1.05">
      <c r="E32"/>
      <c r="F32" s="216"/>
      <c r="G32" s="222"/>
      <c r="H32" s="221"/>
      <c r="I32" s="221"/>
      <c r="J32" s="221"/>
      <c r="K32" s="217"/>
      <c r="L32" s="217"/>
      <c r="M32" s="217"/>
      <c r="N32" s="218"/>
      <c r="O32"/>
    </row>
    <row r="33" spans="5:15" ht="27.5" thickBot="1" x14ac:dyDescent="1.05">
      <c r="E33"/>
      <c r="F33" s="216"/>
      <c r="G33" s="220" t="s">
        <v>208</v>
      </c>
      <c r="H33" s="223"/>
      <c r="I33" s="223"/>
      <c r="J33" s="239"/>
      <c r="K33" s="240"/>
      <c r="L33" s="240"/>
      <c r="M33" s="241"/>
      <c r="N33" s="218"/>
      <c r="O33"/>
    </row>
    <row r="34" spans="5:15" ht="27.5" thickBot="1" x14ac:dyDescent="1.05">
      <c r="E34"/>
      <c r="F34" s="224"/>
      <c r="G34" s="225"/>
      <c r="H34" s="223"/>
      <c r="I34" s="223"/>
      <c r="J34" s="223"/>
      <c r="K34" s="217"/>
      <c r="L34" s="217"/>
      <c r="M34" s="217"/>
      <c r="N34" s="226"/>
      <c r="O34"/>
    </row>
    <row r="35" spans="5:15" ht="27.5" thickBot="1" x14ac:dyDescent="1.05">
      <c r="E35"/>
      <c r="F35" s="213"/>
      <c r="G35" s="220" t="s">
        <v>209</v>
      </c>
      <c r="H35" s="217"/>
      <c r="I35" s="217"/>
      <c r="J35" s="239"/>
      <c r="K35" s="240"/>
      <c r="L35" s="240"/>
      <c r="M35" s="241"/>
      <c r="N35" s="214"/>
      <c r="O35"/>
    </row>
    <row r="36" spans="5:15" ht="14.5" thickBot="1" x14ac:dyDescent="0.35">
      <c r="E36"/>
      <c r="F36" s="213"/>
      <c r="G36" s="71"/>
      <c r="N36" s="214"/>
      <c r="O36"/>
    </row>
    <row r="37" spans="5:15" ht="14" x14ac:dyDescent="0.3">
      <c r="E37"/>
      <c r="F37" s="213"/>
      <c r="G37" s="242" t="s">
        <v>210</v>
      </c>
      <c r="H37" s="243"/>
      <c r="I37" s="243"/>
      <c r="J37" s="243"/>
      <c r="K37" s="243"/>
      <c r="L37" s="243"/>
      <c r="M37" s="244"/>
      <c r="N37" s="214"/>
      <c r="O37"/>
    </row>
    <row r="38" spans="5:15" ht="14" x14ac:dyDescent="0.3">
      <c r="E38"/>
      <c r="F38" s="213"/>
      <c r="G38" s="245"/>
      <c r="H38" s="246"/>
      <c r="I38" s="246"/>
      <c r="J38" s="246"/>
      <c r="K38" s="246"/>
      <c r="L38" s="246"/>
      <c r="M38" s="247"/>
      <c r="N38" s="214"/>
      <c r="O38"/>
    </row>
    <row r="39" spans="5:15" ht="14.5" thickBot="1" x14ac:dyDescent="0.35">
      <c r="E39"/>
      <c r="F39" s="213"/>
      <c r="G39" s="248"/>
      <c r="H39" s="249"/>
      <c r="I39" s="249"/>
      <c r="J39" s="249"/>
      <c r="K39" s="249"/>
      <c r="L39" s="249"/>
      <c r="M39" s="250"/>
      <c r="N39" s="214"/>
      <c r="O39"/>
    </row>
    <row r="40" spans="5:15" ht="14" x14ac:dyDescent="0.3">
      <c r="E40"/>
      <c r="F40" s="213"/>
      <c r="G40" s="71"/>
      <c r="N40" s="214"/>
      <c r="O40"/>
    </row>
    <row r="41" spans="5:15" ht="14" x14ac:dyDescent="0.3">
      <c r="E41"/>
      <c r="F41" s="213"/>
      <c r="G41" s="71"/>
      <c r="N41" s="214"/>
      <c r="O41"/>
    </row>
    <row r="42" spans="5:15" ht="14" x14ac:dyDescent="0.3">
      <c r="E42"/>
      <c r="F42" s="213"/>
      <c r="G42" s="71"/>
      <c r="N42" s="214"/>
      <c r="O42"/>
    </row>
    <row r="43" spans="5:15" ht="14" x14ac:dyDescent="0.3">
      <c r="E43"/>
      <c r="F43" s="213"/>
      <c r="G43" s="71"/>
      <c r="N43" s="214"/>
      <c r="O43"/>
    </row>
    <row r="44" spans="5:15" ht="14" x14ac:dyDescent="0.3">
      <c r="E44"/>
      <c r="F44" s="213"/>
      <c r="G44" s="71"/>
      <c r="N44" s="214"/>
      <c r="O44"/>
    </row>
    <row r="45" spans="5:15" ht="14" x14ac:dyDescent="0.3">
      <c r="E45"/>
      <c r="F45" s="213"/>
      <c r="G45" s="71"/>
      <c r="N45" s="214"/>
      <c r="O45"/>
    </row>
    <row r="46" spans="5:15" ht="14" x14ac:dyDescent="0.3">
      <c r="E46"/>
      <c r="F46" s="213"/>
      <c r="G46" s="71"/>
      <c r="N46" s="214"/>
      <c r="O46"/>
    </row>
    <row r="47" spans="5:15" ht="14" x14ac:dyDescent="0.3">
      <c r="E47"/>
      <c r="F47" s="213"/>
      <c r="G47" s="71"/>
      <c r="N47" s="214"/>
      <c r="O47"/>
    </row>
    <row r="48" spans="5:15" ht="14" x14ac:dyDescent="0.3">
      <c r="E48"/>
      <c r="F48" s="213"/>
      <c r="G48" s="71"/>
      <c r="N48" s="214"/>
      <c r="O48"/>
    </row>
    <row r="49" spans="5:15" ht="14" x14ac:dyDescent="0.3">
      <c r="E49"/>
      <c r="F49" s="213"/>
      <c r="G49" s="71"/>
      <c r="N49" s="214"/>
      <c r="O49"/>
    </row>
    <row r="50" spans="5:15" ht="14" x14ac:dyDescent="0.3">
      <c r="E50"/>
      <c r="F50" s="213"/>
      <c r="G50" s="71"/>
      <c r="N50" s="214"/>
      <c r="O50"/>
    </row>
    <row r="51" spans="5:15" ht="14" x14ac:dyDescent="0.3">
      <c r="E51"/>
      <c r="F51" s="227"/>
      <c r="G51" s="228"/>
      <c r="H51" s="229"/>
      <c r="I51" s="229"/>
      <c r="J51" s="229"/>
      <c r="K51" s="229"/>
      <c r="L51" s="229"/>
      <c r="M51" s="229"/>
      <c r="N51" s="230"/>
      <c r="O51"/>
    </row>
    <row r="52" spans="5:15" ht="3" customHeight="1" x14ac:dyDescent="0.3">
      <c r="E52"/>
      <c r="G52" s="71" t="s">
        <v>211</v>
      </c>
      <c r="O52"/>
    </row>
  </sheetData>
  <mergeCells count="16">
    <mergeCell ref="G37:M39"/>
    <mergeCell ref="J23:M23"/>
    <mergeCell ref="J19:M19"/>
    <mergeCell ref="J17:M17"/>
    <mergeCell ref="J25:M25"/>
    <mergeCell ref="J27:M27"/>
    <mergeCell ref="J29:M29"/>
    <mergeCell ref="J31:M31"/>
    <mergeCell ref="J33:M33"/>
    <mergeCell ref="J35:M35"/>
    <mergeCell ref="J21:M21"/>
    <mergeCell ref="F7:N7"/>
    <mergeCell ref="H9:L9"/>
    <mergeCell ref="J11:M11"/>
    <mergeCell ref="J13:M13"/>
    <mergeCell ref="J15:M15"/>
  </mergeCells>
  <dataValidations count="1">
    <dataValidation type="list" allowBlank="1" showInputMessage="1" showErrorMessage="1" sqref="J21:M21" xr:uid="{A4443EDB-D754-4BF4-8B6B-EBDA1565CE19}">
      <formula1>"التغذية المركزية , التغذية المطهية , تخديم , توريد"</formula1>
    </dataValidation>
  </dataValidations>
  <pageMargins left="0.7" right="0.7" top="0.75" bottom="0.75" header="0.3" footer="0.3"/>
  <pageSetup scale="94" fitToWidth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N57"/>
  <sheetViews>
    <sheetView showGridLines="0" rightToLeft="1" zoomScaleNormal="100" workbookViewId="0">
      <selection activeCell="D2" sqref="D2"/>
    </sheetView>
  </sheetViews>
  <sheetFormatPr defaultRowHeight="14" x14ac:dyDescent="0.3"/>
  <cols>
    <col min="1" max="1" width="10.75" bestFit="1" customWidth="1"/>
    <col min="2" max="2" width="21.4140625" bestFit="1" customWidth="1"/>
    <col min="3" max="3" width="20.25" bestFit="1" customWidth="1"/>
    <col min="4" max="5" width="26.75" bestFit="1" customWidth="1"/>
    <col min="6" max="6" width="29.4140625" bestFit="1" customWidth="1"/>
    <col min="7" max="7" width="28.75" bestFit="1" customWidth="1"/>
    <col min="8" max="8" width="20" bestFit="1" customWidth="1"/>
    <col min="9" max="9" width="11" bestFit="1" customWidth="1"/>
    <col min="10" max="10" width="10.25" bestFit="1" customWidth="1"/>
    <col min="11" max="11" width="10.58203125" bestFit="1" customWidth="1"/>
    <col min="12" max="12" width="10.4140625" bestFit="1" customWidth="1"/>
    <col min="13" max="13" width="10.58203125" bestFit="1" customWidth="1"/>
    <col min="14" max="14" width="10.25" bestFit="1" customWidth="1"/>
    <col min="15" max="15" width="10.4140625" bestFit="1" customWidth="1"/>
    <col min="16" max="16" width="11.25" customWidth="1"/>
    <col min="17" max="17" width="10.58203125" bestFit="1" customWidth="1"/>
    <col min="18" max="18" width="9.75" customWidth="1"/>
    <col min="19" max="19" width="7.25" bestFit="1" customWidth="1"/>
    <col min="22" max="22" width="11" bestFit="1" customWidth="1"/>
    <col min="24" max="24" width="11" bestFit="1" customWidth="1"/>
  </cols>
  <sheetData>
    <row r="2" spans="1:168" x14ac:dyDescent="0.3">
      <c r="E2" s="81" t="s">
        <v>112</v>
      </c>
      <c r="F2" s="82" t="s">
        <v>113</v>
      </c>
      <c r="G2" s="83" t="s">
        <v>114</v>
      </c>
    </row>
    <row r="5" spans="1:168" s="38" customFormat="1" ht="9" customHeight="1" x14ac:dyDescent="0.3"/>
    <row r="6" spans="1:168" ht="18" x14ac:dyDescent="0.3">
      <c r="B6" s="31" t="s">
        <v>27</v>
      </c>
      <c r="C6" s="80" t="e">
        <f>#REF!</f>
        <v>#REF!</v>
      </c>
      <c r="D6" s="31" t="s">
        <v>81</v>
      </c>
      <c r="E6" s="8">
        <f>المواقع!C6</f>
        <v>0</v>
      </c>
      <c r="F6" s="31" t="s">
        <v>91</v>
      </c>
      <c r="G6" s="121" t="e">
        <f>'معلومات عامة عن المنافسة '!C17</f>
        <v>#DIV/0!</v>
      </c>
      <c r="H6" s="31" t="s">
        <v>148</v>
      </c>
      <c r="I6" s="123" t="e">
        <f>SUMIF('العمالة '!D10:D34,"سعودي",'العمالة '!K10:K34)/'العمالة '!K35</f>
        <v>#DIV/0!</v>
      </c>
    </row>
    <row r="7" spans="1:168" ht="18" x14ac:dyDescent="0.3">
      <c r="B7" s="31" t="s">
        <v>146</v>
      </c>
      <c r="C7" s="8" t="e">
        <f>#REF!</f>
        <v>#REF!</v>
      </c>
      <c r="D7" s="31" t="s">
        <v>131</v>
      </c>
      <c r="E7" s="8" t="s">
        <v>144</v>
      </c>
      <c r="F7" s="31" t="s">
        <v>26</v>
      </c>
      <c r="G7" s="122">
        <f>'معلومات عامة عن المنافسة '!C20</f>
        <v>0</v>
      </c>
      <c r="FL7" t="s">
        <v>140</v>
      </c>
    </row>
    <row r="8" spans="1:168" ht="14.5" thickBot="1" x14ac:dyDescent="0.35">
      <c r="FL8" t="s">
        <v>147</v>
      </c>
    </row>
    <row r="9" spans="1:168" x14ac:dyDescent="0.3">
      <c r="A9" s="45"/>
      <c r="B9" s="297" t="s">
        <v>115</v>
      </c>
      <c r="C9" s="298"/>
      <c r="D9" s="298"/>
      <c r="E9" s="298"/>
      <c r="F9" s="298"/>
      <c r="G9" s="298"/>
      <c r="H9" s="298"/>
      <c r="I9" s="299"/>
    </row>
    <row r="10" spans="1:168" x14ac:dyDescent="0.3">
      <c r="A10" s="45"/>
      <c r="B10" s="300" t="s">
        <v>116</v>
      </c>
      <c r="C10" s="301"/>
      <c r="D10" s="301"/>
      <c r="E10" s="301"/>
      <c r="F10" s="301"/>
      <c r="G10" s="301"/>
      <c r="H10" s="301"/>
      <c r="I10" s="302"/>
      <c r="S10" s="127"/>
    </row>
    <row r="11" spans="1:168" x14ac:dyDescent="0.3">
      <c r="B11" s="61" t="s">
        <v>117</v>
      </c>
      <c r="C11" s="90" t="s">
        <v>132</v>
      </c>
      <c r="D11" s="46" t="s">
        <v>118</v>
      </c>
      <c r="E11" s="46" t="s">
        <v>120</v>
      </c>
      <c r="F11" s="46" t="s">
        <v>119</v>
      </c>
      <c r="G11" s="46" t="s">
        <v>121</v>
      </c>
      <c r="H11" s="46" t="s">
        <v>145</v>
      </c>
      <c r="I11" s="84" t="s">
        <v>25</v>
      </c>
    </row>
    <row r="12" spans="1:168" ht="14.5" thickBot="1" x14ac:dyDescent="0.35">
      <c r="B12" s="85">
        <f>_xlfn.IFNA(SUM(الوجبات!J10:J19),'معلومات عامة عن المنافسة '!D17)</f>
        <v>0</v>
      </c>
      <c r="C12" s="137" t="e">
        <f>(AVERAGE(الوجبات!C27:C38))/30</f>
        <v>#DIV/0!</v>
      </c>
      <c r="D12" s="86" t="e">
        <f>IF((VLOOKUP(C7,'[1]بيانات الأداة'!D2:E100,2,FALSE))=0,VLOOKUP(C7,'[1]بيانات الأداة'!A2:B100,2,FALSE),VLOOKUP(C7,'[1]بيانات الأداة'!D2:E100,2,FALSE))</f>
        <v>#REF!</v>
      </c>
      <c r="E12" s="86">
        <f>IF((VLOOKUP(E7,'[1]بيانات الأداة'!S4:U300,3,FALSE))=0,VLOOKUP(E7,'[1]بيانات الأداة'!S4:U300,2,FALSE),VLOOKUP(E7,'[1]بيانات الأداة'!S4:U300,3,FALSE))</f>
        <v>59.713043478260879</v>
      </c>
      <c r="F12" s="86" t="e">
        <f>IF((VLOOKUP(C6,'[1]بيانات الأداة'!J2:K100,2,FALSE))=0,VLOOKUP(C6,'[1]بيانات الأداة'!G2:H100,2,FALSE),VLOOKUP(C6,'[1]بيانات الأداة'!J2:K100,2,FALSE))</f>
        <v>#REF!</v>
      </c>
      <c r="G12" s="86" t="e">
        <f>GETPIVOTDATA("متوسط تكلفة الوجبة غير شامل للضريبة بعد التعديل",'[1]بيانات الأداة'!$A$2)</f>
        <v>#REF!</v>
      </c>
      <c r="H12" s="86" t="e">
        <f>IF((VLOOKUP(#REF!,'[1]بيانات الأداة'!P5:Q22,2,FALSE))=0,VLOOKUP(#REF!,'[1]بيانات الأداة'!M5:N22,2,FALSE),VLOOKUP(#REF!,'[1]بيانات الأداة'!P5:Q22,2,FALSE))</f>
        <v>#REF!</v>
      </c>
      <c r="I12" s="134" t="e">
        <f>AVERAGE(B12:G12)</f>
        <v>#DIV/0!</v>
      </c>
    </row>
    <row r="13" spans="1:168" x14ac:dyDescent="0.3">
      <c r="E13" s="306" t="s">
        <v>122</v>
      </c>
      <c r="F13" s="307"/>
    </row>
    <row r="14" spans="1:168" x14ac:dyDescent="0.3">
      <c r="E14" s="61" t="s">
        <v>141</v>
      </c>
      <c r="F14" s="87" t="s">
        <v>123</v>
      </c>
    </row>
    <row r="15" spans="1:168" ht="14.5" thickBot="1" x14ac:dyDescent="0.35">
      <c r="E15" s="133" t="e">
        <f>(AVERAGE(الوجبات!D27:D38))/30</f>
        <v>#DIV/0!</v>
      </c>
      <c r="F15" s="135">
        <f>'معلومات عامة عن المنافسة '!D20</f>
        <v>0</v>
      </c>
    </row>
    <row r="16" spans="1:168" ht="14.5" thickBot="1" x14ac:dyDescent="0.35">
      <c r="B16" s="309" t="s">
        <v>124</v>
      </c>
      <c r="C16" s="310"/>
      <c r="D16" s="310"/>
      <c r="E16" s="310"/>
      <c r="F16" s="310"/>
      <c r="G16" s="310"/>
      <c r="H16" s="311"/>
    </row>
    <row r="17" spans="1:170" x14ac:dyDescent="0.3">
      <c r="B17" s="312" t="s">
        <v>125</v>
      </c>
      <c r="C17" s="313"/>
      <c r="D17" s="313"/>
      <c r="E17" s="314"/>
      <c r="F17" s="315" t="s">
        <v>130</v>
      </c>
      <c r="G17" s="316"/>
    </row>
    <row r="18" spans="1:170" x14ac:dyDescent="0.3">
      <c r="B18" s="61" t="s">
        <v>126</v>
      </c>
      <c r="C18" s="46" t="s">
        <v>127</v>
      </c>
      <c r="D18" s="46" t="s">
        <v>128</v>
      </c>
      <c r="E18" s="87" t="s">
        <v>129</v>
      </c>
      <c r="F18" s="61" t="s">
        <v>142</v>
      </c>
      <c r="G18" s="87" t="s">
        <v>143</v>
      </c>
    </row>
    <row r="19" spans="1:170" ht="14.5" thickBot="1" x14ac:dyDescent="0.35">
      <c r="B19" s="88">
        <f>'العمالة '!J35</f>
        <v>0</v>
      </c>
      <c r="C19" s="36">
        <f>(5*G7)/100</f>
        <v>0</v>
      </c>
      <c r="D19" s="136" t="e">
        <f>G7/(VLOOKUP(FL7,'العمالة '!C10:N34,8,FALSE)+VLOOKUP('الملخص '!FL8,'العمالة '!C10:N34,8,FALSE))</f>
        <v>#N/A</v>
      </c>
      <c r="E19" s="89" t="e">
        <f>AVERAGE('العمالة '!E42:E51)</f>
        <v>#DIV/0!</v>
      </c>
      <c r="F19" s="120" t="e">
        <f>'العمالة '!M35/'العمالة '!E10</f>
        <v>#DIV/0!</v>
      </c>
      <c r="G19" s="120" t="e">
        <f>AVERAGE('العمالة '!D42:D50)</f>
        <v>#DIV/0!</v>
      </c>
    </row>
    <row r="21" spans="1:170" s="91" customFormat="1" x14ac:dyDescent="0.3">
      <c r="A21" s="92" t="s">
        <v>133</v>
      </c>
    </row>
    <row r="23" spans="1:170" x14ac:dyDescent="0.3">
      <c r="B23" s="305" t="s">
        <v>78</v>
      </c>
      <c r="C23" s="305"/>
      <c r="D23" s="305"/>
      <c r="E23" s="305"/>
      <c r="G23" s="305" t="s">
        <v>79</v>
      </c>
      <c r="H23" s="305"/>
      <c r="I23" s="305"/>
      <c r="J23" s="305"/>
      <c r="K23" s="305"/>
      <c r="L23" s="305"/>
      <c r="M23" s="305"/>
      <c r="FL23" t="s">
        <v>149</v>
      </c>
    </row>
    <row r="24" spans="1:170" ht="18.5" thickBot="1" x14ac:dyDescent="0.75">
      <c r="B24" s="7"/>
      <c r="C24" s="93" t="s">
        <v>1</v>
      </c>
      <c r="D24" s="93" t="s">
        <v>2</v>
      </c>
      <c r="E24" s="93" t="s">
        <v>77</v>
      </c>
      <c r="H24" s="303" t="s">
        <v>1</v>
      </c>
      <c r="I24" s="303"/>
      <c r="J24" s="304" t="s">
        <v>2</v>
      </c>
      <c r="K24" s="304"/>
      <c r="L24" s="308" t="s">
        <v>134</v>
      </c>
      <c r="M24" s="308"/>
      <c r="Y24" s="128"/>
      <c r="FK24" t="str">
        <f>I11</f>
        <v>المتوسط</v>
      </c>
      <c r="FL24" t="e">
        <f>I12</f>
        <v>#DIV/0!</v>
      </c>
      <c r="FM24">
        <f>B12</f>
        <v>0</v>
      </c>
      <c r="FN24" t="str">
        <f>B11</f>
        <v xml:space="preserve">تكلفة الوجبة بالعقد السابق  </v>
      </c>
    </row>
    <row r="25" spans="1:170" ht="18.5" thickBot="1" x14ac:dyDescent="0.75">
      <c r="B25" s="54" t="s">
        <v>4</v>
      </c>
      <c r="C25" s="47" t="e">
        <f>#REF!</f>
        <v>#REF!</v>
      </c>
      <c r="D25" s="48"/>
      <c r="E25" s="48"/>
      <c r="G25" s="39" t="s">
        <v>14</v>
      </c>
      <c r="H25" s="39" t="s">
        <v>15</v>
      </c>
      <c r="I25" s="39" t="s">
        <v>41</v>
      </c>
      <c r="J25" s="39" t="s">
        <v>15</v>
      </c>
      <c r="K25" s="39" t="s">
        <v>42</v>
      </c>
      <c r="L25" s="39" t="s">
        <v>15</v>
      </c>
      <c r="M25" s="39" t="s">
        <v>42</v>
      </c>
      <c r="FK25" t="str">
        <f>I11</f>
        <v>المتوسط</v>
      </c>
      <c r="FL25" t="e">
        <f>I12</f>
        <v>#DIV/0!</v>
      </c>
      <c r="FM25" s="127" t="e">
        <f>G6</f>
        <v>#DIV/0!</v>
      </c>
      <c r="FN25" t="str">
        <f>F6</f>
        <v>سعر الوجبة بدون الضريبة</v>
      </c>
    </row>
    <row r="26" spans="1:170" ht="18.5" thickBot="1" x14ac:dyDescent="0.75">
      <c r="B26" s="54" t="s">
        <v>5</v>
      </c>
      <c r="C26" s="49">
        <v>0.15</v>
      </c>
      <c r="D26" s="48"/>
      <c r="E26" s="57">
        <v>0.15</v>
      </c>
      <c r="G26" s="39" t="s">
        <v>17</v>
      </c>
      <c r="H26" s="124">
        <f>الوجبات!C10</f>
        <v>0</v>
      </c>
      <c r="I26" s="124">
        <f>الوجبات!D10</f>
        <v>0</v>
      </c>
      <c r="J26" s="124">
        <f>الوجبات!G10</f>
        <v>0</v>
      </c>
      <c r="K26" s="124">
        <f>الوجبات!H10</f>
        <v>0</v>
      </c>
      <c r="L26" s="55"/>
      <c r="M26" s="56"/>
      <c r="FL26" t="e">
        <f>I12</f>
        <v>#DIV/0!</v>
      </c>
      <c r="FM26" s="128" t="e">
        <f>(G6-B12)/B12</f>
        <v>#DIV/0!</v>
      </c>
      <c r="FN26" t="s">
        <v>151</v>
      </c>
    </row>
    <row r="27" spans="1:170" ht="18.5" thickBot="1" x14ac:dyDescent="0.75">
      <c r="B27" s="54" t="s">
        <v>6</v>
      </c>
      <c r="C27" s="47" t="e">
        <f>C25/(1+C26)</f>
        <v>#REF!</v>
      </c>
      <c r="D27" s="50">
        <f>D25/(1+D26)</f>
        <v>0</v>
      </c>
      <c r="E27" s="50">
        <f>E25/(1+E26)</f>
        <v>0</v>
      </c>
      <c r="G27" s="39" t="s">
        <v>18</v>
      </c>
      <c r="H27" s="124">
        <f>الوجبات!C11</f>
        <v>0</v>
      </c>
      <c r="I27" s="124">
        <f>الوجبات!D11</f>
        <v>0</v>
      </c>
      <c r="J27" s="124">
        <f>الوجبات!G11</f>
        <v>0</v>
      </c>
      <c r="K27" s="124">
        <f>الوجبات!H11</f>
        <v>0</v>
      </c>
      <c r="L27" s="55"/>
      <c r="M27" s="56"/>
      <c r="FL27" t="s">
        <v>150</v>
      </c>
    </row>
    <row r="28" spans="1:170" ht="18.5" thickBot="1" x14ac:dyDescent="0.75">
      <c r="B28" s="54" t="s">
        <v>8</v>
      </c>
      <c r="C28" s="51"/>
      <c r="D28" s="48"/>
      <c r="E28" s="48"/>
      <c r="G28" s="39" t="s">
        <v>19</v>
      </c>
      <c r="H28" s="124">
        <f>الوجبات!C12</f>
        <v>0</v>
      </c>
      <c r="I28" s="124">
        <f>الوجبات!D12</f>
        <v>0</v>
      </c>
      <c r="J28" s="124">
        <f>الوجبات!G12</f>
        <v>0</v>
      </c>
      <c r="K28" s="124">
        <f>الوجبات!H12</f>
        <v>0</v>
      </c>
      <c r="L28" s="55"/>
      <c r="M28" s="56"/>
      <c r="FL28" s="132" t="e">
        <f>E15</f>
        <v>#DIV/0!</v>
      </c>
      <c r="FM28">
        <f>F15</f>
        <v>0</v>
      </c>
      <c r="FN28" t="s">
        <v>152</v>
      </c>
    </row>
    <row r="29" spans="1:170" ht="18.5" thickBot="1" x14ac:dyDescent="0.75">
      <c r="B29" s="54" t="s">
        <v>9</v>
      </c>
      <c r="C29" s="52" t="e">
        <f>C25/#REF!</f>
        <v>#REF!</v>
      </c>
      <c r="D29" s="53" t="e">
        <f>D25/#REF!</f>
        <v>#REF!</v>
      </c>
      <c r="E29" s="53" t="e">
        <f>E25/#REF!</f>
        <v>#REF!</v>
      </c>
      <c r="G29" s="39" t="s">
        <v>35</v>
      </c>
      <c r="H29" s="124">
        <f>الوجبات!C13</f>
        <v>0</v>
      </c>
      <c r="I29" s="124">
        <f>الوجبات!D13</f>
        <v>0</v>
      </c>
      <c r="J29" s="124">
        <f>الوجبات!G13</f>
        <v>0</v>
      </c>
      <c r="K29" s="124">
        <f>الوجبات!H13</f>
        <v>0</v>
      </c>
      <c r="L29" s="55"/>
      <c r="M29" s="56"/>
      <c r="S29" s="128"/>
      <c r="FL29" s="131" t="e">
        <f>E15</f>
        <v>#DIV/0!</v>
      </c>
      <c r="FM29" s="129">
        <f>G7</f>
        <v>0</v>
      </c>
      <c r="FN29" t="s">
        <v>153</v>
      </c>
    </row>
    <row r="30" spans="1:170" ht="18" x14ac:dyDescent="0.7">
      <c r="B30" s="54" t="s">
        <v>37</v>
      </c>
      <c r="C30" s="52" t="e">
        <f>C27/#REF!</f>
        <v>#REF!</v>
      </c>
      <c r="D30" s="53" t="e">
        <f>D27/#REF!</f>
        <v>#REF!</v>
      </c>
      <c r="E30" s="53" t="e">
        <f>E27/#REF!</f>
        <v>#REF!</v>
      </c>
      <c r="G30" s="39" t="s">
        <v>36</v>
      </c>
      <c r="H30" s="124">
        <f>الوجبات!C19</f>
        <v>0</v>
      </c>
      <c r="I30" s="124">
        <f>الوجبات!D19</f>
        <v>0</v>
      </c>
      <c r="J30" s="124">
        <f>الوجبات!G19</f>
        <v>0</v>
      </c>
      <c r="K30" s="124">
        <f>الوجبات!H19</f>
        <v>0</v>
      </c>
      <c r="L30" s="55"/>
      <c r="M30" s="56"/>
      <c r="FM30" s="128" t="e">
        <f>(FM29-FM28)/FM28</f>
        <v>#DIV/0!</v>
      </c>
      <c r="FN30" t="s">
        <v>154</v>
      </c>
    </row>
    <row r="31" spans="1:170" ht="18.5" thickBot="1" x14ac:dyDescent="0.75">
      <c r="B31" s="54" t="s">
        <v>12</v>
      </c>
      <c r="C31" s="51"/>
      <c r="D31" s="48"/>
      <c r="E31" s="48"/>
      <c r="G31" s="3" t="s">
        <v>20</v>
      </c>
      <c r="H31" s="41">
        <f>SUM(H26:H30)</f>
        <v>0</v>
      </c>
      <c r="I31" s="42">
        <f>SUM(I26:I30)</f>
        <v>0</v>
      </c>
      <c r="J31" s="41">
        <f>SUM(J26:J28)</f>
        <v>0</v>
      </c>
      <c r="K31" s="42">
        <f>SUM(K26:K28)</f>
        <v>0</v>
      </c>
      <c r="L31" s="41">
        <f>SUM(L26:L28)</f>
        <v>0</v>
      </c>
      <c r="M31" s="42">
        <f>SUM(M26:M28)</f>
        <v>0</v>
      </c>
      <c r="FL31" t="s">
        <v>64</v>
      </c>
    </row>
    <row r="32" spans="1:170" x14ac:dyDescent="0.3">
      <c r="FK32" t="s">
        <v>157</v>
      </c>
      <c r="FL32">
        <f>C19</f>
        <v>0</v>
      </c>
      <c r="FM32" s="130">
        <f>B19</f>
        <v>0</v>
      </c>
      <c r="FN32" t="s">
        <v>155</v>
      </c>
    </row>
    <row r="33" spans="3:170" x14ac:dyDescent="0.3">
      <c r="C33" s="305" t="s">
        <v>83</v>
      </c>
      <c r="D33" s="305"/>
      <c r="E33" s="305"/>
      <c r="F33" s="305"/>
      <c r="G33" s="305"/>
      <c r="H33" s="305"/>
      <c r="I33" s="305"/>
      <c r="FK33" t="s">
        <v>157</v>
      </c>
      <c r="FL33">
        <f>C19</f>
        <v>0</v>
      </c>
      <c r="FM33" s="130">
        <f>'العمالة '!K35</f>
        <v>0</v>
      </c>
      <c r="FN33" t="s">
        <v>156</v>
      </c>
    </row>
    <row r="34" spans="3:170" ht="18.5" thickBot="1" x14ac:dyDescent="0.75">
      <c r="D34" s="303" t="s">
        <v>1</v>
      </c>
      <c r="E34" s="303"/>
      <c r="F34" s="304" t="s">
        <v>2</v>
      </c>
      <c r="G34" s="304"/>
      <c r="H34" s="304" t="s">
        <v>134</v>
      </c>
      <c r="I34" s="304"/>
      <c r="FM34" s="128" t="e">
        <f>(FM33-FM32)/FM32</f>
        <v>#DIV/0!</v>
      </c>
      <c r="FN34" t="s">
        <v>151</v>
      </c>
    </row>
    <row r="35" spans="3:170" ht="18" x14ac:dyDescent="0.3">
      <c r="C35" s="34" t="s">
        <v>46</v>
      </c>
      <c r="D35" s="31" t="s">
        <v>64</v>
      </c>
      <c r="E35" s="31" t="s">
        <v>65</v>
      </c>
      <c r="F35" s="31" t="s">
        <v>64</v>
      </c>
      <c r="G35" s="31" t="s">
        <v>65</v>
      </c>
      <c r="H35" s="31" t="s">
        <v>64</v>
      </c>
      <c r="I35" s="31" t="s">
        <v>65</v>
      </c>
    </row>
    <row r="36" spans="3:170" x14ac:dyDescent="0.3">
      <c r="C36" s="125" t="str">
        <f>IF(('العمالة '!C10)=0,"",'العمالة '!C10)</f>
        <v/>
      </c>
      <c r="D36" s="126" t="str">
        <f>IF(('العمالة '!K10)=0,"",'العمالة '!K10)</f>
        <v/>
      </c>
      <c r="E36" s="126" t="str">
        <f>IF(('العمالة '!H10)=0,"",'العمالة '!H10)</f>
        <v/>
      </c>
      <c r="F36" s="8" t="str">
        <f>IF(('العمالة '!J10)=0,"",'العمالة '!J10)</f>
        <v/>
      </c>
      <c r="G36" s="126" t="str">
        <f>IF(('العمالة '!G10)=0,"",'العمالة '!G10)</f>
        <v/>
      </c>
      <c r="H36" s="8"/>
      <c r="I36" s="8"/>
    </row>
    <row r="37" spans="3:170" x14ac:dyDescent="0.3">
      <c r="C37" s="125" t="str">
        <f>IF(('العمالة '!C11)=0,"",'العمالة '!C11)</f>
        <v/>
      </c>
      <c r="D37" s="126" t="str">
        <f>IF(('العمالة '!K11)=0,"",'العمالة '!K11)</f>
        <v/>
      </c>
      <c r="E37" s="126" t="str">
        <f>IF(('العمالة '!H11)=0,"",'العمالة '!H11)</f>
        <v/>
      </c>
      <c r="F37" s="8" t="str">
        <f>IF(('العمالة '!J11)=0,"",'العمالة '!J11)</f>
        <v/>
      </c>
      <c r="G37" s="126" t="str">
        <f>IF(('العمالة '!G11)=0,"",'العمالة '!G11)</f>
        <v/>
      </c>
      <c r="H37" s="8"/>
      <c r="I37" s="8"/>
    </row>
    <row r="38" spans="3:170" x14ac:dyDescent="0.3">
      <c r="C38" s="125" t="str">
        <f>IF(('العمالة '!C12)=0,"",'العمالة '!C12)</f>
        <v/>
      </c>
      <c r="D38" s="126" t="str">
        <f>IF(('العمالة '!K12)=0,"",'العمالة '!K12)</f>
        <v/>
      </c>
      <c r="E38" s="126" t="str">
        <f>IF(('العمالة '!H12)=0,"",'العمالة '!H12)</f>
        <v/>
      </c>
      <c r="F38" s="8" t="str">
        <f>IF(('العمالة '!J12)=0,"",'العمالة '!J12)</f>
        <v/>
      </c>
      <c r="G38" s="126" t="str">
        <f>IF(('العمالة '!G12)=0,"",'العمالة '!G12)</f>
        <v/>
      </c>
      <c r="H38" s="8"/>
      <c r="I38" s="8"/>
    </row>
    <row r="39" spans="3:170" x14ac:dyDescent="0.3">
      <c r="C39" s="125" t="str">
        <f>IF(('العمالة '!C13)=0,"",'العمالة '!C13)</f>
        <v/>
      </c>
      <c r="D39" s="126" t="str">
        <f>IF(('العمالة '!K13)=0,"",'العمالة '!K13)</f>
        <v/>
      </c>
      <c r="E39" s="126" t="str">
        <f>IF(('العمالة '!H13)=0,"",'العمالة '!H13)</f>
        <v/>
      </c>
      <c r="F39" s="8" t="str">
        <f>IF(('العمالة '!J13)=0,"",'العمالة '!J13)</f>
        <v/>
      </c>
      <c r="G39" s="126" t="str">
        <f>IF(('العمالة '!G13)=0,"",'العمالة '!G13)</f>
        <v/>
      </c>
      <c r="H39" s="8"/>
      <c r="I39" s="8"/>
    </row>
    <row r="40" spans="3:170" x14ac:dyDescent="0.3">
      <c r="C40" s="125" t="str">
        <f>IF(('العمالة '!C14)=0,"",'العمالة '!C14)</f>
        <v/>
      </c>
      <c r="D40" s="126" t="str">
        <f>IF(('العمالة '!K14)=0,"",'العمالة '!K14)</f>
        <v/>
      </c>
      <c r="E40" s="126" t="str">
        <f>IF(('العمالة '!H14)=0,"",'العمالة '!H14)</f>
        <v/>
      </c>
      <c r="F40" s="8" t="str">
        <f>IF(('العمالة '!J14)=0,"",'العمالة '!J14)</f>
        <v/>
      </c>
      <c r="G40" s="126" t="str">
        <f>IF(('العمالة '!G14)=0,"",'العمالة '!G14)</f>
        <v/>
      </c>
      <c r="H40" s="8"/>
      <c r="I40" s="8"/>
    </row>
    <row r="41" spans="3:170" x14ac:dyDescent="0.3">
      <c r="C41" s="125" t="str">
        <f>IF(('العمالة '!C15)=0,"",'العمالة '!C15)</f>
        <v/>
      </c>
      <c r="D41" s="126" t="str">
        <f>IF(('العمالة '!K15)=0,"",'العمالة '!K15)</f>
        <v/>
      </c>
      <c r="E41" s="126" t="str">
        <f>IF(('العمالة '!H15)=0,"",'العمالة '!H15)</f>
        <v/>
      </c>
      <c r="F41" s="8" t="str">
        <f>IF(('العمالة '!J15)=0,"",'العمالة '!J15)</f>
        <v/>
      </c>
      <c r="G41" s="126" t="str">
        <f>IF(('العمالة '!G15)=0,"",'العمالة '!G15)</f>
        <v/>
      </c>
      <c r="H41" s="8"/>
      <c r="I41" s="8"/>
    </row>
    <row r="42" spans="3:170" x14ac:dyDescent="0.3">
      <c r="C42" s="125" t="str">
        <f>IF(('العمالة '!C16)=0,"",'العمالة '!C16)</f>
        <v/>
      </c>
      <c r="D42" s="126" t="str">
        <f>IF(('العمالة '!K16)=0,"",'العمالة '!K16)</f>
        <v/>
      </c>
      <c r="E42" s="126" t="str">
        <f>IF(('العمالة '!H16)=0,"",'العمالة '!H16)</f>
        <v/>
      </c>
      <c r="F42" s="8" t="str">
        <f>IF(('العمالة '!J16)=0,"",'العمالة '!J16)</f>
        <v/>
      </c>
      <c r="G42" s="126" t="str">
        <f>IF(('العمالة '!G16)=0,"",'العمالة '!G16)</f>
        <v/>
      </c>
      <c r="H42" s="8"/>
      <c r="I42" s="8"/>
    </row>
    <row r="43" spans="3:170" x14ac:dyDescent="0.3">
      <c r="C43" s="125" t="str">
        <f>IF(('العمالة '!C17)=0,"",'العمالة '!C17)</f>
        <v/>
      </c>
      <c r="D43" s="126" t="str">
        <f>IF(('العمالة '!K17)=0,"",'العمالة '!K17)</f>
        <v/>
      </c>
      <c r="E43" s="126" t="str">
        <f>IF(('العمالة '!H17)=0,"",'العمالة '!H17)</f>
        <v/>
      </c>
      <c r="F43" s="8" t="str">
        <f>IF(('العمالة '!J17)=0,"",'العمالة '!J17)</f>
        <v/>
      </c>
      <c r="G43" s="126" t="str">
        <f>IF(('العمالة '!G17)=0,"",'العمالة '!G17)</f>
        <v/>
      </c>
      <c r="H43" s="8"/>
      <c r="I43" s="8"/>
    </row>
    <row r="44" spans="3:170" x14ac:dyDescent="0.3">
      <c r="C44" s="125" t="str">
        <f>IF(('العمالة '!C18)=0,"",'العمالة '!C18)</f>
        <v/>
      </c>
      <c r="D44" s="126" t="str">
        <f>IF(('العمالة '!K18)=0,"",'العمالة '!K18)</f>
        <v/>
      </c>
      <c r="E44" s="126" t="str">
        <f>IF(('العمالة '!H18)=0,"",'العمالة '!H18)</f>
        <v/>
      </c>
      <c r="F44" s="8" t="str">
        <f>IF(('العمالة '!J18)=0,"",'العمالة '!J18)</f>
        <v/>
      </c>
      <c r="G44" s="126" t="str">
        <f>IF(('العمالة '!G18)=0,"",'العمالة '!G18)</f>
        <v/>
      </c>
      <c r="H44" s="8"/>
      <c r="I44" s="8"/>
    </row>
    <row r="45" spans="3:170" x14ac:dyDescent="0.3">
      <c r="C45" s="125" t="str">
        <f>IF(('العمالة '!C19)=0,"",'العمالة '!C19)</f>
        <v/>
      </c>
      <c r="D45" s="126" t="str">
        <f>IF(('العمالة '!K19)=0,"",'العمالة '!K19)</f>
        <v/>
      </c>
      <c r="E45" s="126" t="str">
        <f>IF(('العمالة '!H19)=0,"",'العمالة '!H19)</f>
        <v/>
      </c>
      <c r="F45" s="8" t="str">
        <f>IF(('العمالة '!J19)=0,"",'العمالة '!J19)</f>
        <v/>
      </c>
      <c r="G45" s="126" t="str">
        <f>IF(('العمالة '!G19)=0,"",'العمالة '!G19)</f>
        <v/>
      </c>
      <c r="H45" s="8"/>
      <c r="I45" s="8"/>
    </row>
    <row r="46" spans="3:170" x14ac:dyDescent="0.3">
      <c r="C46" s="125" t="str">
        <f>IF(('العمالة '!C20)=0,"",'العمالة '!C20)</f>
        <v/>
      </c>
      <c r="D46" s="126" t="str">
        <f>IF(('العمالة '!K20)=0,"",'العمالة '!K20)</f>
        <v/>
      </c>
      <c r="E46" s="126" t="str">
        <f>IF(('العمالة '!H20)=0,"",'العمالة '!H20)</f>
        <v/>
      </c>
      <c r="F46" s="8" t="str">
        <f>IF(('العمالة '!J20)=0,"",'العمالة '!J20)</f>
        <v/>
      </c>
      <c r="G46" s="126" t="str">
        <f>IF(('العمالة '!G20)=0,"",'العمالة '!G20)</f>
        <v/>
      </c>
      <c r="H46" s="8"/>
      <c r="I46" s="8"/>
    </row>
    <row r="47" spans="3:170" x14ac:dyDescent="0.3">
      <c r="C47" s="125" t="str">
        <f>IF(('العمالة '!C21)=0,"",'العمالة '!C21)</f>
        <v/>
      </c>
      <c r="D47" s="126" t="str">
        <f>IF(('العمالة '!K21)=0,"",'العمالة '!K21)</f>
        <v/>
      </c>
      <c r="E47" s="126" t="str">
        <f>IF(('العمالة '!H21)=0,"",'العمالة '!H21)</f>
        <v/>
      </c>
      <c r="F47" s="8" t="str">
        <f>IF(('العمالة '!J21)=0,"",'العمالة '!J21)</f>
        <v/>
      </c>
      <c r="G47" s="126" t="str">
        <f>IF(('العمالة '!G21)=0,"",'العمالة '!G21)</f>
        <v/>
      </c>
      <c r="H47" s="8"/>
      <c r="I47" s="8"/>
    </row>
    <row r="48" spans="3:170" x14ac:dyDescent="0.3">
      <c r="C48" s="125" t="str">
        <f>IF(('العمالة '!C22)=0,"",'العمالة '!C22)</f>
        <v/>
      </c>
      <c r="D48" s="126" t="str">
        <f>IF(('العمالة '!K22)=0,"",'العمالة '!K22)</f>
        <v/>
      </c>
      <c r="E48" s="126" t="str">
        <f>IF(('العمالة '!H22)=0,"",'العمالة '!H22)</f>
        <v/>
      </c>
      <c r="F48" s="8" t="str">
        <f>IF(('العمالة '!J22)=0,"",'العمالة '!J22)</f>
        <v/>
      </c>
      <c r="G48" s="126" t="str">
        <f>IF(('العمالة '!G22)=0,"",'العمالة '!G22)</f>
        <v/>
      </c>
      <c r="H48" s="8"/>
      <c r="I48" s="8"/>
    </row>
    <row r="49" spans="3:9" x14ac:dyDescent="0.3">
      <c r="C49" s="125" t="str">
        <f>IF(('العمالة '!C23)=0,"",'العمالة '!C23)</f>
        <v/>
      </c>
      <c r="D49" s="126" t="str">
        <f>IF(('العمالة '!K23)=0,"",'العمالة '!K23)</f>
        <v/>
      </c>
      <c r="E49" s="126" t="str">
        <f>IF(('العمالة '!H23)=0,"",'العمالة '!H23)</f>
        <v/>
      </c>
      <c r="F49" s="8" t="str">
        <f>IF(('العمالة '!J23)=0,"",'العمالة '!J23)</f>
        <v/>
      </c>
      <c r="G49" s="126" t="str">
        <f>IF(('العمالة '!G23)=0,"",'العمالة '!G23)</f>
        <v/>
      </c>
      <c r="H49" s="8"/>
      <c r="I49" s="8"/>
    </row>
    <row r="52" spans="3:9" x14ac:dyDescent="0.3">
      <c r="E52" s="45"/>
    </row>
    <row r="53" spans="3:9" x14ac:dyDescent="0.3">
      <c r="E53" s="45"/>
    </row>
    <row r="54" spans="3:9" x14ac:dyDescent="0.3">
      <c r="E54" s="45"/>
    </row>
    <row r="55" spans="3:9" x14ac:dyDescent="0.3">
      <c r="E55" s="45"/>
    </row>
    <row r="56" spans="3:9" x14ac:dyDescent="0.3">
      <c r="E56" s="45"/>
    </row>
    <row r="57" spans="3:9" x14ac:dyDescent="0.3">
      <c r="E57" s="45"/>
    </row>
  </sheetData>
  <mergeCells count="15">
    <mergeCell ref="J24:K24"/>
    <mergeCell ref="L24:M24"/>
    <mergeCell ref="G23:M23"/>
    <mergeCell ref="B16:H16"/>
    <mergeCell ref="B17:E17"/>
    <mergeCell ref="F17:G17"/>
    <mergeCell ref="B9:I9"/>
    <mergeCell ref="B10:I10"/>
    <mergeCell ref="D34:E34"/>
    <mergeCell ref="F34:G34"/>
    <mergeCell ref="H34:I34"/>
    <mergeCell ref="C33:I33"/>
    <mergeCell ref="B23:E23"/>
    <mergeCell ref="H24:I24"/>
    <mergeCell ref="E13:F13"/>
  </mergeCells>
  <conditionalFormatting sqref="B12:I12">
    <cfRule type="expression" dxfId="20" priority="7">
      <formula>(B12*1.15)&gt;=$C$2</formula>
    </cfRule>
    <cfRule type="expression" dxfId="19" priority="8">
      <formula>(B12*1.3)&gt;=$C$2</formula>
    </cfRule>
    <cfRule type="expression" dxfId="18" priority="9">
      <formula>(B12*1.2)&lt;=$C$2</formula>
    </cfRule>
  </conditionalFormatting>
  <conditionalFormatting sqref="D19:E19">
    <cfRule type="expression" dxfId="17" priority="27" stopIfTrue="1">
      <formula>$I$15&gt;=100</formula>
    </cfRule>
    <cfRule type="expression" dxfId="16" priority="28" stopIfTrue="1">
      <formula>$I$15&lt;=70</formula>
    </cfRule>
    <cfRule type="expression" dxfId="15" priority="29">
      <formula>(D19*1.3)&gt;=#REF!</formula>
    </cfRule>
  </conditionalFormatting>
  <conditionalFormatting sqref="E15">
    <cfRule type="expression" dxfId="14" priority="36">
      <formula>($E$15*1.15)&gt;=$G$7</formula>
    </cfRule>
    <cfRule type="expression" dxfId="13" priority="37">
      <formula>($E$15*1.3)&gt;=$G$7</formula>
    </cfRule>
    <cfRule type="expression" dxfId="12" priority="38">
      <formula>($E$15*1.2)&lt;=$G$7</formula>
    </cfRule>
  </conditionalFormatting>
  <conditionalFormatting sqref="F15">
    <cfRule type="expression" dxfId="11" priority="24">
      <formula>(F15*1.15)&gt;=$G$7</formula>
    </cfRule>
    <cfRule type="expression" dxfId="10" priority="25">
      <formula>(F15*1.3)&gt;=$G$7</formula>
    </cfRule>
    <cfRule type="expression" dxfId="9" priority="26">
      <formula>(F15*1.2)&lt;=$G$7</formula>
    </cfRule>
  </conditionalFormatting>
  <conditionalFormatting sqref="I6">
    <cfRule type="expression" dxfId="8" priority="1">
      <formula>$I$6&lt;0.25</formula>
    </cfRule>
    <cfRule type="expression" dxfId="7" priority="2">
      <formula>$I$6&gt;=0.5</formula>
    </cfRule>
    <cfRule type="expression" dxfId="6" priority="3">
      <formula>$I$6&gt;0.25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5A962987-6581-45AB-92F8-A4CAD29B86D4}">
            <xm:f>(B19*1.15)&gt;='العمالة '!$K$35</xm:f>
            <x14:dxf>
              <fill>
                <patternFill>
                  <bgColor theme="9"/>
                </patternFill>
              </fill>
            </x14:dxf>
          </x14:cfRule>
          <x14:cfRule type="expression" priority="31" id="{32071B08-0683-48EA-A908-9FFE46F774E6}">
            <xm:f>(B19*1.3)&gt;='العمالة '!$K$35</xm:f>
            <x14:dxf>
              <fill>
                <patternFill>
                  <bgColor rgb="FFFFC000"/>
                </patternFill>
              </fill>
            </x14:dxf>
          </x14:cfRule>
          <x14:cfRule type="expression" priority="32" id="{89950F8A-892F-4C69-AFBA-1260768144F7}">
            <xm:f>(B19*1.2)&lt;='العمالة '!$K$35</xm:f>
            <x14:dxf>
              <fill>
                <patternFill>
                  <bgColor rgb="FFFF0000"/>
                </patternFill>
              </fill>
            </x14:dxf>
          </x14:cfRule>
          <xm:sqref>B19:C19</xm:sqref>
        </x14:conditionalFormatting>
        <x14:conditionalFormatting xmlns:xm="http://schemas.microsoft.com/office/excel/2006/main">
          <x14:cfRule type="expression" priority="4" id="{8575DFE2-BE1C-4238-B8DC-03C058DE650C}">
            <xm:f>(F19*1.15)&gt;='العمالة '!$N$35</xm:f>
            <x14:dxf>
              <fill>
                <patternFill>
                  <bgColor theme="9"/>
                </patternFill>
              </fill>
            </x14:dxf>
          </x14:cfRule>
          <x14:cfRule type="expression" priority="5" id="{AB3A4295-3D0B-4B38-B799-685316411AE5}">
            <xm:f>(F19*1.3)&gt;='العمالة '!$N$35</xm:f>
            <x14:dxf>
              <fill>
                <patternFill>
                  <bgColor rgb="FFFFC000"/>
                </patternFill>
              </fill>
            </x14:dxf>
          </x14:cfRule>
          <x14:cfRule type="expression" priority="6" id="{517639B0-4749-4925-B61E-E957C1020D43}">
            <xm:f>(F19*1.2)&lt;='العمالة '!$N$35</xm:f>
            <x14:dxf>
              <fill>
                <patternFill>
                  <bgColor rgb="FFFF0000"/>
                </patternFill>
              </fill>
            </x14:dxf>
          </x14:cfRule>
          <xm:sqref>F19:G19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7"/>
  </sheetPr>
  <dimension ref="A1:AX22"/>
  <sheetViews>
    <sheetView rightToLeft="1" zoomScale="115" zoomScaleNormal="115" workbookViewId="0">
      <selection activeCell="D5" sqref="D5"/>
    </sheetView>
  </sheetViews>
  <sheetFormatPr defaultColWidth="8.75" defaultRowHeight="14" x14ac:dyDescent="0.3"/>
  <cols>
    <col min="1" max="4" width="8.75" style="10"/>
    <col min="5" max="5" width="16.4140625" style="10" customWidth="1"/>
    <col min="6" max="6" width="18.58203125" style="10" customWidth="1"/>
    <col min="7" max="7" width="8.75" style="10"/>
    <col min="8" max="8" width="3.58203125" style="10" customWidth="1"/>
    <col min="9" max="9" width="1.25" style="10" customWidth="1"/>
    <col min="10" max="10" width="1.75" style="10" customWidth="1"/>
    <col min="11" max="11" width="2.25" style="10" bestFit="1" customWidth="1"/>
    <col min="12" max="12" width="63.4140625" style="10" bestFit="1" customWidth="1"/>
    <col min="13" max="16384" width="8.75" style="10"/>
  </cols>
  <sheetData>
    <row r="1" spans="1:50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50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50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50" ht="14.5" thickBot="1" x14ac:dyDescent="0.35">
      <c r="A4" s="28" t="s">
        <v>179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50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50" s="23" customFormat="1" ht="16" thickBot="1" x14ac:dyDescent="0.4">
      <c r="A6" s="20" t="s">
        <v>92</v>
      </c>
      <c r="B6" s="21"/>
      <c r="C6" s="21"/>
      <c r="D6" s="21"/>
      <c r="E6" s="21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50" s="23" customFormat="1" ht="16" thickBot="1" x14ac:dyDescent="0.4">
      <c r="A7" s="110" t="s">
        <v>135</v>
      </c>
      <c r="B7" s="251" t="s">
        <v>136</v>
      </c>
      <c r="C7" s="251"/>
      <c r="D7" s="109"/>
      <c r="E7" s="112" t="s">
        <v>137</v>
      </c>
      <c r="F7" s="111" t="s">
        <v>33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50" ht="14.5" thickBot="1" x14ac:dyDescent="0.35">
      <c r="A8" s="105">
        <v>1</v>
      </c>
      <c r="B8" s="106" t="s">
        <v>28</v>
      </c>
      <c r="C8" s="107"/>
      <c r="D8" s="107"/>
      <c r="E8" s="107"/>
      <c r="F8" s="108"/>
      <c r="G8" s="9"/>
      <c r="H8" s="9"/>
      <c r="I8" s="9"/>
      <c r="J8" s="9"/>
      <c r="K8" s="9"/>
      <c r="L8" s="9"/>
      <c r="M8" s="9"/>
      <c r="N8" s="26"/>
      <c r="O8" s="26"/>
      <c r="P8" s="26"/>
      <c r="Q8" s="9"/>
    </row>
    <row r="9" spans="1:50" s="13" customFormat="1" x14ac:dyDescent="0.3">
      <c r="A9" s="96" t="s">
        <v>3</v>
      </c>
      <c r="B9" s="97" t="s">
        <v>39</v>
      </c>
      <c r="C9" s="97"/>
      <c r="D9" s="97"/>
      <c r="E9" s="98" t="str">
        <f>IF(AND('معلومات عامة عن المنافسة '!C26=4,'معلومات عامة عن المنافسة '!D26=5),"تم","لم يتم")</f>
        <v>لم يتم</v>
      </c>
      <c r="F9" s="99" t="s">
        <v>104</v>
      </c>
      <c r="G9" s="12"/>
      <c r="H9" s="12"/>
      <c r="I9" s="12"/>
      <c r="J9" s="12"/>
      <c r="K9" s="12"/>
      <c r="L9" s="12"/>
      <c r="M9" s="12"/>
      <c r="N9" s="14"/>
      <c r="O9" s="14"/>
      <c r="P9" s="14"/>
      <c r="Q9" s="12"/>
      <c r="AX9" s="13" t="s">
        <v>138</v>
      </c>
    </row>
    <row r="10" spans="1:50" ht="14.5" thickBot="1" x14ac:dyDescent="0.35">
      <c r="A10" s="94">
        <v>2</v>
      </c>
      <c r="B10" s="68" t="s">
        <v>93</v>
      </c>
      <c r="C10" s="25"/>
      <c r="D10" s="25"/>
      <c r="E10" s="25"/>
      <c r="F10" s="95"/>
      <c r="G10" s="9"/>
      <c r="H10" s="9"/>
      <c r="I10" s="9"/>
      <c r="J10" s="12"/>
      <c r="K10" s="15"/>
      <c r="L10" s="164" t="s">
        <v>172</v>
      </c>
      <c r="M10" s="16"/>
      <c r="N10" s="14"/>
      <c r="O10" s="26"/>
      <c r="P10" s="26"/>
      <c r="Q10" s="9"/>
      <c r="AX10" s="10" t="s">
        <v>139</v>
      </c>
    </row>
    <row r="11" spans="1:50" s="13" customFormat="1" x14ac:dyDescent="0.3">
      <c r="A11" s="96" t="s">
        <v>3</v>
      </c>
      <c r="B11" s="97" t="s">
        <v>38</v>
      </c>
      <c r="C11" s="97"/>
      <c r="D11" s="97"/>
      <c r="E11" s="98" t="str">
        <f>IF(AND(الوجبات!C21=5,الوجبات!D21=5,الوجبات!I21=5,الوجبات!J21=5),"تم","لم يتم")</f>
        <v>لم يتم</v>
      </c>
      <c r="F11" s="99" t="s">
        <v>105</v>
      </c>
      <c r="G11" s="12"/>
      <c r="H11" s="12"/>
      <c r="I11" s="12"/>
      <c r="J11" s="17"/>
      <c r="K11" s="17">
        <v>1</v>
      </c>
      <c r="L11" s="17" t="s">
        <v>29</v>
      </c>
      <c r="M11" s="14"/>
      <c r="N11" s="18"/>
      <c r="O11" s="18"/>
      <c r="P11" s="18"/>
      <c r="Q11" s="12"/>
    </row>
    <row r="12" spans="1:50" s="13" customFormat="1" x14ac:dyDescent="0.3">
      <c r="A12" s="96" t="s">
        <v>3</v>
      </c>
      <c r="B12" s="97" t="s">
        <v>43</v>
      </c>
      <c r="C12" s="97"/>
      <c r="D12" s="97"/>
      <c r="E12" s="98" t="str">
        <f>IF(AND(الوجبات!C41&gt;2,الوجبات!D41&gt;2),"تم","لم يتم")</f>
        <v>لم يتم</v>
      </c>
      <c r="F12" s="99" t="s">
        <v>106</v>
      </c>
      <c r="G12" s="12"/>
      <c r="H12" s="12"/>
      <c r="I12" s="12"/>
      <c r="J12" s="17"/>
      <c r="K12" s="17">
        <v>2</v>
      </c>
      <c r="L12" s="17" t="s">
        <v>173</v>
      </c>
      <c r="M12" s="9"/>
      <c r="N12" s="26"/>
      <c r="O12" s="18"/>
      <c r="P12" s="18"/>
      <c r="Q12" s="12"/>
    </row>
    <row r="13" spans="1:50" ht="14.5" thickBot="1" x14ac:dyDescent="0.35">
      <c r="A13" s="94">
        <v>3</v>
      </c>
      <c r="B13" s="68" t="s">
        <v>94</v>
      </c>
      <c r="C13" s="25"/>
      <c r="D13" s="25"/>
      <c r="E13" s="25"/>
      <c r="F13" s="95"/>
      <c r="G13" s="9"/>
      <c r="H13" s="9"/>
      <c r="I13" s="9"/>
      <c r="J13" s="17"/>
      <c r="K13" s="17">
        <v>3</v>
      </c>
      <c r="L13" s="176" t="s">
        <v>30</v>
      </c>
      <c r="M13" s="18"/>
      <c r="N13" s="14"/>
      <c r="O13" s="26"/>
      <c r="P13" s="26"/>
      <c r="Q13" s="9"/>
    </row>
    <row r="14" spans="1:50" s="13" customFormat="1" x14ac:dyDescent="0.3">
      <c r="A14" s="96" t="s">
        <v>3</v>
      </c>
      <c r="B14" s="97" t="s">
        <v>95</v>
      </c>
      <c r="C14" s="97"/>
      <c r="D14" s="97"/>
      <c r="E14" s="98" t="str">
        <f>IF(AND('العمالة '!K36&gt;3,'العمالة '!C52&gt;2),"تم","لم يتم")</f>
        <v>لم يتم</v>
      </c>
      <c r="F14" s="99" t="s">
        <v>107</v>
      </c>
      <c r="G14" s="12"/>
      <c r="H14" s="12"/>
      <c r="I14" s="12"/>
      <c r="J14" s="17"/>
      <c r="K14" s="17">
        <v>5</v>
      </c>
      <c r="L14" s="17" t="s">
        <v>31</v>
      </c>
      <c r="M14" s="19"/>
      <c r="N14" s="14"/>
      <c r="O14" s="14"/>
      <c r="P14" s="14"/>
      <c r="Q14" s="12"/>
    </row>
    <row r="15" spans="1:50" s="13" customFormat="1" x14ac:dyDescent="0.3">
      <c r="A15" s="96" t="s">
        <v>3</v>
      </c>
      <c r="B15" s="97" t="s">
        <v>96</v>
      </c>
      <c r="C15" s="97"/>
      <c r="D15" s="97"/>
      <c r="E15" s="98" t="str">
        <f>IF('العمالة '!C52&gt;2,"تم","لم يتم")</f>
        <v>لم يتم</v>
      </c>
      <c r="F15" s="99" t="s">
        <v>108</v>
      </c>
      <c r="G15" s="12"/>
      <c r="H15" s="12"/>
      <c r="I15" s="12"/>
      <c r="J15" s="17"/>
      <c r="K15" s="17">
        <v>6</v>
      </c>
      <c r="L15" s="17" t="s">
        <v>188</v>
      </c>
      <c r="M15" s="14"/>
      <c r="N15" s="14"/>
      <c r="O15" s="14"/>
      <c r="P15" s="14"/>
      <c r="Q15" s="12"/>
    </row>
    <row r="16" spans="1:50" s="13" customFormat="1" ht="13.5" thickBot="1" x14ac:dyDescent="0.35">
      <c r="A16" s="100">
        <v>4</v>
      </c>
      <c r="B16" s="69" t="s">
        <v>97</v>
      </c>
      <c r="C16" s="24"/>
      <c r="D16" s="24"/>
      <c r="E16" s="27"/>
      <c r="F16" s="101"/>
      <c r="G16" s="12"/>
      <c r="H16" s="12"/>
      <c r="I16" s="12"/>
      <c r="J16" s="17"/>
      <c r="K16" s="17">
        <v>7</v>
      </c>
      <c r="L16" s="175" t="s">
        <v>32</v>
      </c>
      <c r="M16" s="14"/>
      <c r="N16" s="12"/>
      <c r="O16" s="12"/>
      <c r="P16" s="12"/>
      <c r="Q16" s="12"/>
    </row>
    <row r="17" spans="1:17" s="13" customFormat="1" x14ac:dyDescent="0.3">
      <c r="A17" s="96" t="s">
        <v>3</v>
      </c>
      <c r="B17" s="97" t="s">
        <v>100</v>
      </c>
      <c r="C17" s="97"/>
      <c r="D17" s="97"/>
      <c r="E17" s="98" t="str">
        <f>IF(المواد!G211&gt;5,"تم","لم يتم")</f>
        <v>لم يتم</v>
      </c>
      <c r="F17" s="99" t="s">
        <v>109</v>
      </c>
      <c r="G17" s="12"/>
      <c r="H17" s="12"/>
      <c r="I17" s="12"/>
      <c r="J17" s="17"/>
      <c r="K17" s="17">
        <v>8</v>
      </c>
      <c r="L17" s="17" t="s">
        <v>194</v>
      </c>
      <c r="M17" s="12"/>
      <c r="N17" s="12"/>
      <c r="O17" s="12"/>
      <c r="P17" s="12"/>
      <c r="Q17" s="12"/>
    </row>
    <row r="18" spans="1:17" s="13" customFormat="1" ht="13.5" thickBot="1" x14ac:dyDescent="0.35">
      <c r="A18" s="100">
        <v>6</v>
      </c>
      <c r="B18" s="69" t="s">
        <v>99</v>
      </c>
      <c r="C18" s="24"/>
      <c r="D18" s="24"/>
      <c r="E18" s="27"/>
      <c r="F18" s="101"/>
      <c r="G18" s="12"/>
      <c r="H18" s="12"/>
      <c r="I18" s="12"/>
      <c r="J18" s="17"/>
      <c r="K18" s="17">
        <v>9</v>
      </c>
      <c r="L18" s="17" t="s">
        <v>189</v>
      </c>
      <c r="M18" s="12"/>
      <c r="N18" s="12"/>
      <c r="O18" s="12"/>
      <c r="P18" s="12"/>
      <c r="Q18" s="12"/>
    </row>
    <row r="19" spans="1:17" s="13" customFormat="1" ht="14.5" thickBot="1" x14ac:dyDescent="0.35">
      <c r="A19" s="102" t="s">
        <v>3</v>
      </c>
      <c r="B19" s="103" t="s">
        <v>103</v>
      </c>
      <c r="C19" s="103"/>
      <c r="D19" s="103"/>
      <c r="E19" s="98" t="str">
        <f>IF('المعدات والأجهزة'!C40&gt;2,"تم","لم يتم")</f>
        <v>لم يتم</v>
      </c>
      <c r="F19" s="104" t="s">
        <v>110</v>
      </c>
      <c r="G19" s="12"/>
      <c r="H19" s="12"/>
      <c r="I19" s="12"/>
      <c r="J19" s="12"/>
      <c r="K19" s="12">
        <v>10</v>
      </c>
      <c r="L19" s="12" t="s">
        <v>190</v>
      </c>
      <c r="M19" s="12"/>
      <c r="N19" s="12"/>
      <c r="O19" s="12"/>
      <c r="P19" s="12"/>
      <c r="Q19" s="12"/>
    </row>
    <row r="20" spans="1:17" s="13" customFormat="1" ht="13.5" thickBot="1" x14ac:dyDescent="0.35">
      <c r="A20" s="100">
        <v>5</v>
      </c>
      <c r="B20" s="69" t="s">
        <v>98</v>
      </c>
      <c r="C20" s="24"/>
      <c r="D20" s="24"/>
      <c r="E20" s="27"/>
      <c r="F20" s="101"/>
      <c r="G20" s="12"/>
      <c r="H20" s="12"/>
      <c r="I20" s="12"/>
      <c r="J20" s="12"/>
      <c r="K20" s="12">
        <v>11</v>
      </c>
      <c r="L20" s="175" t="s">
        <v>191</v>
      </c>
      <c r="M20" s="12"/>
      <c r="N20" s="12"/>
      <c r="O20" s="12"/>
      <c r="P20" s="12"/>
      <c r="Q20" s="12"/>
    </row>
    <row r="21" spans="1:17" s="13" customFormat="1" ht="14.5" thickBot="1" x14ac:dyDescent="0.35">
      <c r="A21" s="102" t="s">
        <v>3</v>
      </c>
      <c r="B21" s="103" t="s">
        <v>102</v>
      </c>
      <c r="C21" s="103"/>
      <c r="D21" s="103"/>
      <c r="E21" s="119" t="str">
        <f>IF(AND(المواقع!C7=1,المواقع!E7=1,المواقع!C34=C6),"تم","لم يتم")</f>
        <v>لم يتم</v>
      </c>
      <c r="F21" s="104" t="s">
        <v>111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3" customFormat="1" ht="10.5" x14ac:dyDescent="0.25"/>
  </sheetData>
  <sheetProtection algorithmName="SHA-512" hashValue="7zqghzZTIGUfgIJmQiVqb34NY/ivutRc1WC1himh9lwHUSPn8iBztyICYLUL8t35Pd7C/D3kYeFuMXQYe8XhzQ==" saltValue="c1A7IdjdbcsCi0S53jJgmQ==" spinCount="100000" sheet="1" objects="1" scenarios="1"/>
  <mergeCells count="1">
    <mergeCell ref="B7:C7"/>
  </mergeCells>
  <conditionalFormatting sqref="E9">
    <cfRule type="cellIs" dxfId="31" priority="48" operator="equal">
      <formula>$AX$9</formula>
    </cfRule>
  </conditionalFormatting>
  <conditionalFormatting sqref="E11:E12">
    <cfRule type="cellIs" dxfId="30" priority="32" operator="equal">
      <formula>$AX$9</formula>
    </cfRule>
  </conditionalFormatting>
  <conditionalFormatting sqref="E14:E21">
    <cfRule type="cellIs" dxfId="29" priority="4" operator="equal">
      <formula>$AX$9</formula>
    </cfRule>
  </conditionalFormatting>
  <hyperlinks>
    <hyperlink ref="F9" location="'معلومات عامة عن المنافسة '!C6" display="الجدول (1)" xr:uid="{00000000-0004-0000-0100-000000000000}"/>
    <hyperlink ref="F11" location="الوجبات!C8" display="الجدول (2)" xr:uid="{00000000-0004-0000-0100-000001000000}"/>
    <hyperlink ref="F12" location="الوجبات!C20" display="الجدول (3)" xr:uid="{00000000-0004-0000-0100-000002000000}"/>
    <hyperlink ref="F14" location="'العمالة '!C10" display="الجدول (4)" xr:uid="{00000000-0004-0000-0100-000003000000}"/>
    <hyperlink ref="F15" location="'العمالة '!C42" display="الجدول (5)" xr:uid="{00000000-0004-0000-0100-000004000000}"/>
    <hyperlink ref="F17" location="المواد!C10" display="الجدول (6)" xr:uid="{00000000-0004-0000-0100-000005000000}"/>
    <hyperlink ref="F19" location="'المعدات والأجهزة'!C9" display="الجدول (8)" xr:uid="{00000000-0004-0000-0100-000006000000}"/>
    <hyperlink ref="F21" location="المواقع!C6" display="الجدول (7)" xr:uid="{00000000-0004-0000-0100-000007000000}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5" operator="containsText" id="{09C8B213-F5CA-4336-90A5-EB3373414AF7}">
            <xm:f>NOT(ISERROR(SEARCH($AX$10,E9)))</xm:f>
            <xm:f>$AX$10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" operator="containsText" id="{7FB2AA75-F0E8-4993-83BF-2D447494983C}">
            <xm:f>NOT(ISERROR(SEARCH($AX$9,E9)))</xm:f>
            <xm:f>$AX$9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containsText" priority="29" operator="containsText" id="{13DD96C8-424D-470F-A96C-6AE19BD49802}">
            <xm:f>NOT(ISERROR(SEARCH($AX$10,E11)))</xm:f>
            <xm:f>$AX$10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" operator="containsText" id="{B83CDD04-4740-4C6C-A191-4FA1EACEB566}">
            <xm:f>NOT(ISERROR(SEARCH($AX$9,E11)))</xm:f>
            <xm:f>$AX$9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E11:E12</xm:sqref>
        </x14:conditionalFormatting>
        <x14:conditionalFormatting xmlns:xm="http://schemas.microsoft.com/office/excel/2006/main">
          <x14:cfRule type="containsText" priority="1" operator="containsText" id="{843F53AF-65AD-428F-AA45-B7C32E990BB6}">
            <xm:f>NOT(ISERROR(SEARCH($AX$10,E14)))</xm:f>
            <xm:f>$AX$10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0FFD5147-405F-49E0-AF48-2E34E5845CCD}">
            <xm:f>NOT(ISERROR(SEARCH($AX$9,E14)))</xm:f>
            <xm:f>$AX$9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E14:E21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4:M378"/>
  <sheetViews>
    <sheetView showGridLines="0" rightToLeft="1" zoomScale="130" zoomScaleNormal="130" workbookViewId="0">
      <selection activeCell="A2" sqref="A2"/>
    </sheetView>
  </sheetViews>
  <sheetFormatPr defaultColWidth="9.25" defaultRowHeight="14" x14ac:dyDescent="0.3"/>
  <cols>
    <col min="1" max="1" width="8.75" customWidth="1"/>
    <col min="2" max="2" width="25" bestFit="1" customWidth="1"/>
    <col min="3" max="3" width="8.75" bestFit="1" customWidth="1"/>
    <col min="4" max="4" width="8.75"/>
    <col min="5" max="5" width="2.58203125" customWidth="1"/>
    <col min="6" max="6" width="3.4140625" customWidth="1"/>
    <col min="7" max="7" width="1.58203125" customWidth="1"/>
    <col min="8" max="8" width="10.58203125" bestFit="1" customWidth="1"/>
    <col min="9" max="12" width="8.75"/>
    <col min="13" max="13" width="9.25" customWidth="1"/>
    <col min="14" max="16384" width="9.25" style="1"/>
  </cols>
  <sheetData>
    <row r="4" spans="1:13" ht="13" customHeight="1" x14ac:dyDescent="0.3">
      <c r="A4" s="6" t="s">
        <v>39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3" customHeight="1" x14ac:dyDescent="0.3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3" customHeight="1" x14ac:dyDescent="0.3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1:13" ht="18.5" thickBot="1" x14ac:dyDescent="0.75">
      <c r="A7" s="7"/>
      <c r="B7" s="7"/>
      <c r="C7" s="2" t="s">
        <v>1</v>
      </c>
      <c r="D7" s="2" t="s">
        <v>2</v>
      </c>
      <c r="E7" s="29"/>
      <c r="F7" s="7"/>
      <c r="G7" s="7"/>
      <c r="H7" s="7"/>
      <c r="I7" s="7"/>
      <c r="J7" s="7"/>
      <c r="K7" s="7"/>
      <c r="L7" s="7"/>
      <c r="M7" s="7"/>
    </row>
    <row r="8" spans="1:13" ht="18" x14ac:dyDescent="0.7">
      <c r="A8" s="7"/>
      <c r="B8" s="193" t="s">
        <v>4</v>
      </c>
      <c r="C8" s="197">
        <f>SUM(C9:C11)</f>
        <v>0</v>
      </c>
      <c r="D8" s="183"/>
      <c r="E8" s="7"/>
      <c r="F8" s="7"/>
      <c r="G8" s="7"/>
      <c r="H8" s="7"/>
      <c r="I8" s="7"/>
      <c r="J8" s="7"/>
      <c r="K8" s="7"/>
      <c r="L8" s="7"/>
      <c r="M8" s="7"/>
    </row>
    <row r="9" spans="1:13" ht="18" x14ac:dyDescent="0.7">
      <c r="A9" s="7"/>
      <c r="B9" s="194" t="s">
        <v>158</v>
      </c>
      <c r="C9" s="186">
        <f>'العمالة '!N35</f>
        <v>0</v>
      </c>
      <c r="D9" s="184"/>
      <c r="E9" s="7"/>
      <c r="F9" s="7"/>
      <c r="G9" s="7"/>
      <c r="H9" s="7"/>
      <c r="I9" s="7"/>
      <c r="J9" s="7"/>
      <c r="K9" s="7"/>
      <c r="L9" s="7"/>
      <c r="M9" s="7"/>
    </row>
    <row r="10" spans="1:13" ht="18" x14ac:dyDescent="0.7">
      <c r="A10" s="7"/>
      <c r="B10" s="194" t="s">
        <v>159</v>
      </c>
      <c r="C10" s="186">
        <f>المواد!H211</f>
        <v>0</v>
      </c>
      <c r="D10" s="184"/>
      <c r="E10" s="7"/>
      <c r="F10" s="7"/>
      <c r="G10" s="7"/>
      <c r="H10" s="7"/>
      <c r="I10" s="7"/>
      <c r="J10" s="7"/>
      <c r="K10" s="7"/>
      <c r="L10" s="7"/>
      <c r="M10" s="7"/>
    </row>
    <row r="11" spans="1:13" ht="18" x14ac:dyDescent="0.7">
      <c r="A11" s="7"/>
      <c r="B11" s="194" t="s">
        <v>160</v>
      </c>
      <c r="C11" s="186">
        <f>'المعدات والأجهزة'!G39</f>
        <v>0</v>
      </c>
      <c r="D11" s="184"/>
      <c r="E11" s="7"/>
      <c r="F11" s="7"/>
      <c r="G11" s="7"/>
      <c r="H11" s="7"/>
      <c r="I11" s="7"/>
      <c r="J11" s="7"/>
      <c r="K11" s="7"/>
      <c r="L11" s="7"/>
      <c r="M11" s="7"/>
    </row>
    <row r="12" spans="1:13" ht="18" x14ac:dyDescent="0.7">
      <c r="A12" s="7"/>
      <c r="B12" s="194" t="s">
        <v>5</v>
      </c>
      <c r="C12" s="198">
        <v>0.15</v>
      </c>
      <c r="D12" s="185">
        <v>0.05</v>
      </c>
      <c r="E12" s="7"/>
      <c r="F12" s="7"/>
      <c r="G12" s="7"/>
      <c r="H12" s="7"/>
      <c r="I12" s="7"/>
      <c r="J12" s="7"/>
      <c r="K12" s="7"/>
      <c r="L12" s="7"/>
      <c r="M12" s="7"/>
    </row>
    <row r="13" spans="1:13" ht="18" x14ac:dyDescent="0.7">
      <c r="A13" s="7"/>
      <c r="B13" s="194" t="s">
        <v>6</v>
      </c>
      <c r="C13" s="186">
        <f>C8/(1+C12)</f>
        <v>0</v>
      </c>
      <c r="D13" s="186">
        <f>D8/(1+D12)</f>
        <v>0</v>
      </c>
      <c r="E13" s="7"/>
      <c r="F13" s="7"/>
      <c r="G13" s="7"/>
      <c r="H13" s="7"/>
      <c r="I13" s="7"/>
      <c r="J13" s="7"/>
      <c r="K13" s="7"/>
      <c r="L13" s="7"/>
      <c r="M13" s="7"/>
    </row>
    <row r="14" spans="1:13" ht="18" x14ac:dyDescent="0.7">
      <c r="A14" s="7"/>
      <c r="B14" s="194" t="s">
        <v>7</v>
      </c>
      <c r="C14" s="187" t="str">
        <f>IFERROR(C8/C15,"")</f>
        <v/>
      </c>
      <c r="D14" s="187" t="str">
        <f>IFERROR(D8/D15,"")</f>
        <v/>
      </c>
      <c r="E14" s="7"/>
      <c r="F14" s="7"/>
      <c r="G14" s="7"/>
      <c r="H14" s="7"/>
      <c r="I14" s="7"/>
      <c r="J14" s="7"/>
      <c r="K14" s="7"/>
      <c r="L14" s="7"/>
      <c r="M14" s="7"/>
    </row>
    <row r="15" spans="1:13" ht="18" x14ac:dyDescent="0.7">
      <c r="A15" s="7"/>
      <c r="B15" s="194" t="s">
        <v>192</v>
      </c>
      <c r="C15" s="188"/>
      <c r="D15" s="188"/>
      <c r="E15" s="7"/>
      <c r="F15" s="7"/>
      <c r="G15" s="7"/>
      <c r="H15" s="7"/>
      <c r="I15" s="7"/>
      <c r="J15" s="7"/>
      <c r="K15" s="7"/>
      <c r="L15" s="7"/>
      <c r="M15" s="7"/>
    </row>
    <row r="16" spans="1:13" ht="18" x14ac:dyDescent="0.7">
      <c r="A16" s="7"/>
      <c r="B16" s="194" t="s">
        <v>181</v>
      </c>
      <c r="C16" s="189" t="e">
        <f>C8/C18</f>
        <v>#DIV/0!</v>
      </c>
      <c r="D16" s="189" t="e">
        <f>D8/D18</f>
        <v>#DIV/0!</v>
      </c>
      <c r="E16" s="7"/>
      <c r="F16" s="7"/>
      <c r="G16" s="7"/>
      <c r="H16" s="7"/>
      <c r="I16" s="7"/>
      <c r="J16" s="7"/>
      <c r="K16" s="7"/>
      <c r="L16" s="7"/>
      <c r="M16" s="7"/>
    </row>
    <row r="17" spans="1:13" ht="18" x14ac:dyDescent="0.7">
      <c r="A17" s="7"/>
      <c r="B17" s="194" t="s">
        <v>180</v>
      </c>
      <c r="C17" s="189" t="e">
        <f>C13/C18</f>
        <v>#DIV/0!</v>
      </c>
      <c r="D17" s="189" t="e">
        <f>D13/D18</f>
        <v>#DIV/0!</v>
      </c>
      <c r="E17" s="7"/>
      <c r="F17" s="7"/>
      <c r="G17" s="7"/>
      <c r="H17" s="7"/>
      <c r="I17" s="7"/>
      <c r="J17" s="7"/>
      <c r="K17" s="7"/>
      <c r="L17" s="7"/>
      <c r="M17" s="7"/>
    </row>
    <row r="18" spans="1:13" ht="18" x14ac:dyDescent="0.7">
      <c r="A18" s="7"/>
      <c r="B18" s="194" t="s">
        <v>10</v>
      </c>
      <c r="C18" s="186">
        <f>C19*C15</f>
        <v>0</v>
      </c>
      <c r="D18" s="186">
        <f>D19*D15</f>
        <v>0</v>
      </c>
      <c r="E18" s="7"/>
      <c r="F18" s="7"/>
      <c r="G18" s="7"/>
      <c r="H18" s="7"/>
      <c r="I18" s="7"/>
      <c r="J18" s="7"/>
      <c r="K18" s="7"/>
      <c r="L18" s="7"/>
      <c r="M18" s="7"/>
    </row>
    <row r="19" spans="1:13" ht="18" x14ac:dyDescent="0.7">
      <c r="A19" s="7"/>
      <c r="B19" s="194" t="s">
        <v>11</v>
      </c>
      <c r="C19" s="186">
        <f>C20*365</f>
        <v>0</v>
      </c>
      <c r="D19" s="186">
        <f>D20*365</f>
        <v>0</v>
      </c>
      <c r="E19" s="7"/>
      <c r="F19" s="7"/>
      <c r="G19" s="7"/>
      <c r="H19" s="7"/>
      <c r="I19" s="7"/>
      <c r="J19" s="7"/>
      <c r="K19" s="7"/>
      <c r="L19" s="7"/>
      <c r="M19" s="7"/>
    </row>
    <row r="20" spans="1:13" ht="18" x14ac:dyDescent="0.7">
      <c r="A20" s="7"/>
      <c r="B20" s="194" t="s">
        <v>193</v>
      </c>
      <c r="C20" s="190"/>
      <c r="D20" s="190"/>
      <c r="E20" s="7"/>
      <c r="F20" s="7"/>
      <c r="G20" s="7"/>
      <c r="H20" s="7"/>
      <c r="I20" s="7"/>
      <c r="J20" s="7"/>
      <c r="K20" s="7"/>
      <c r="L20" s="7"/>
      <c r="M20" s="7"/>
    </row>
    <row r="21" spans="1:13" ht="18" x14ac:dyDescent="0.7">
      <c r="A21" s="7"/>
      <c r="B21" s="195" t="s">
        <v>176</v>
      </c>
      <c r="C21" s="191"/>
      <c r="D21" s="191"/>
      <c r="E21" s="7"/>
      <c r="F21" s="7"/>
      <c r="G21" s="7"/>
      <c r="H21" s="7"/>
      <c r="I21" s="7"/>
      <c r="J21" s="7"/>
      <c r="K21" s="7"/>
      <c r="L21" s="7"/>
      <c r="M21" s="7"/>
    </row>
    <row r="22" spans="1:13" ht="18" x14ac:dyDescent="0.7">
      <c r="A22" s="7"/>
      <c r="B22" s="195" t="s">
        <v>175</v>
      </c>
      <c r="C22" s="191"/>
      <c r="D22" s="191"/>
      <c r="E22" s="7"/>
      <c r="F22" s="7"/>
      <c r="G22" s="7"/>
      <c r="H22" s="7"/>
      <c r="I22" s="7"/>
      <c r="J22" s="7"/>
      <c r="K22" s="7"/>
      <c r="L22" s="7"/>
      <c r="M22" s="7"/>
    </row>
    <row r="23" spans="1:13" ht="18" x14ac:dyDescent="0.7">
      <c r="A23" s="7"/>
      <c r="B23" s="195" t="s">
        <v>177</v>
      </c>
      <c r="C23" s="188"/>
      <c r="D23" s="191"/>
      <c r="E23" s="7"/>
      <c r="F23" s="7"/>
      <c r="G23" s="7"/>
      <c r="H23" s="7"/>
      <c r="I23" s="7"/>
      <c r="J23" s="7"/>
      <c r="K23" s="7"/>
      <c r="L23" s="7"/>
      <c r="M23" s="7"/>
    </row>
    <row r="24" spans="1:13" ht="18" x14ac:dyDescent="0.7">
      <c r="A24" s="7"/>
      <c r="B24" s="195" t="s">
        <v>178</v>
      </c>
      <c r="C24" s="188"/>
      <c r="D24" s="191"/>
      <c r="E24" s="7"/>
      <c r="F24" s="7"/>
      <c r="G24" s="7"/>
      <c r="H24" s="7"/>
      <c r="I24" s="7"/>
      <c r="J24" s="7"/>
      <c r="K24" s="7"/>
      <c r="L24" s="7"/>
      <c r="M24" s="7"/>
    </row>
    <row r="25" spans="1:13" ht="18.5" thickBot="1" x14ac:dyDescent="0.75">
      <c r="B25" s="196" t="s">
        <v>40</v>
      </c>
      <c r="C25" s="192"/>
      <c r="D25" s="192"/>
      <c r="E25" s="7"/>
    </row>
    <row r="26" spans="1:13" x14ac:dyDescent="0.3">
      <c r="C26" s="70">
        <f>COUNT(C8,C15,C20,C25)</f>
        <v>1</v>
      </c>
      <c r="D26" s="70">
        <f>COUNT(,D8,D12,D15,D20)</f>
        <v>2</v>
      </c>
    </row>
    <row r="27" spans="1:13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</sheetData>
  <sheetProtection algorithmName="SHA-512" hashValue="L7PsHhaJeQotyGilSjNetkiBSu+Qiq1xuiOnf6bVsoKzFENcOftsd3qXzPD6iYpMIWF+Kd4BB0tJZmETbfms2Q==" saltValue="z5joeQ6DasUZoW1+6oijcw==" spinCount="100000" sheet="1" objects="1" scenarios="1"/>
  <dataValidations count="1">
    <dataValidation type="whole" allowBlank="1" showInputMessage="1" showErrorMessage="1" sqref="D15" xr:uid="{E779FE42-6E93-4625-9C50-157F0B1A073F}">
      <formula1>-100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4:DX2411"/>
  <sheetViews>
    <sheetView showGridLines="0" rightToLeft="1" zoomScale="115" zoomScaleNormal="115" workbookViewId="0">
      <selection activeCell="D2" sqref="D2"/>
    </sheetView>
  </sheetViews>
  <sheetFormatPr defaultRowHeight="14" x14ac:dyDescent="0.3"/>
  <cols>
    <col min="3" max="4" width="10.58203125" bestFit="1" customWidth="1"/>
    <col min="5" max="5" width="13.25" bestFit="1" customWidth="1"/>
    <col min="6" max="6" width="17.25" bestFit="1" customWidth="1"/>
    <col min="7" max="7" width="10.75" bestFit="1" customWidth="1"/>
    <col min="8" max="8" width="14.4140625" bestFit="1" customWidth="1"/>
    <col min="9" max="9" width="10.58203125" bestFit="1" customWidth="1"/>
    <col min="10" max="11" width="10.75" bestFit="1" customWidth="1"/>
    <col min="12" max="12" width="14.4140625" bestFit="1" customWidth="1"/>
    <col min="13" max="13" width="20.25" bestFit="1" customWidth="1"/>
    <col min="14" max="14" width="10.58203125" style="1" bestFit="1" customWidth="1"/>
    <col min="15" max="15" width="10.4140625" style="1" bestFit="1" customWidth="1"/>
    <col min="16" max="16" width="11.25" style="1" customWidth="1"/>
    <col min="17" max="128" width="8.75" style="1"/>
  </cols>
  <sheetData>
    <row r="4" spans="1:128" s="6" customFormat="1" ht="13" customHeight="1" x14ac:dyDescent="0.3">
      <c r="A4" s="6" t="s">
        <v>38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</row>
    <row r="7" spans="1:128" ht="14.5" thickBot="1" x14ac:dyDescent="0.35"/>
    <row r="8" spans="1:128" s="7" customFormat="1" ht="15" customHeight="1" thickBot="1" x14ac:dyDescent="0.75">
      <c r="C8" s="252" t="s">
        <v>1</v>
      </c>
      <c r="D8" s="253"/>
      <c r="E8" s="253"/>
      <c r="F8" s="253"/>
      <c r="G8" s="253"/>
      <c r="H8" s="253"/>
      <c r="I8" s="252" t="s">
        <v>13</v>
      </c>
      <c r="J8" s="253"/>
      <c r="K8" s="253"/>
      <c r="L8" s="25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 s="7" customFormat="1" ht="54" x14ac:dyDescent="0.7">
      <c r="B9" s="39" t="s">
        <v>14</v>
      </c>
      <c r="C9" s="39" t="s">
        <v>15</v>
      </c>
      <c r="D9" s="180" t="s">
        <v>182</v>
      </c>
      <c r="E9" s="39" t="s">
        <v>161</v>
      </c>
      <c r="F9" s="39" t="s">
        <v>162</v>
      </c>
      <c r="G9" s="39" t="s">
        <v>16</v>
      </c>
      <c r="H9" s="39" t="s">
        <v>10</v>
      </c>
      <c r="I9" s="39" t="s">
        <v>15</v>
      </c>
      <c r="J9" s="180" t="s">
        <v>182</v>
      </c>
      <c r="K9" s="39" t="s">
        <v>16</v>
      </c>
      <c r="L9" s="39" t="s">
        <v>10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s="7" customFormat="1" ht="18" x14ac:dyDescent="0.7">
      <c r="B10" s="143"/>
      <c r="C10" s="143"/>
      <c r="D10" s="143"/>
      <c r="E10" s="142"/>
      <c r="F10" s="60"/>
      <c r="G10" s="60">
        <f>C10*365</f>
        <v>0</v>
      </c>
      <c r="H10" s="60">
        <f>G10*'معلومات عامة عن المنافسة '!$C$15</f>
        <v>0</v>
      </c>
      <c r="I10" s="143"/>
      <c r="J10" s="143"/>
      <c r="K10" s="60">
        <f>I10*365</f>
        <v>0</v>
      </c>
      <c r="L10" s="60">
        <f>K10*'معلومات عامة عن المنافسة '!$D$15</f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</row>
    <row r="11" spans="1:128" s="7" customFormat="1" ht="18" x14ac:dyDescent="0.7">
      <c r="B11" s="143"/>
      <c r="C11" s="143"/>
      <c r="D11" s="143"/>
      <c r="E11" s="60"/>
      <c r="F11" s="60"/>
      <c r="G11" s="60">
        <f>C11*365</f>
        <v>0</v>
      </c>
      <c r="H11" s="60">
        <f>G11*'معلومات عامة عن المنافسة '!$C$15</f>
        <v>0</v>
      </c>
      <c r="I11" s="143"/>
      <c r="J11" s="143"/>
      <c r="K11" s="60">
        <f>I11*365</f>
        <v>0</v>
      </c>
      <c r="L11" s="60">
        <f>K11*'معلومات عامة عن المنافسة '!$D$15</f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 s="7" customFormat="1" ht="18" x14ac:dyDescent="0.7">
      <c r="B12" s="143"/>
      <c r="C12" s="143"/>
      <c r="D12" s="143"/>
      <c r="E12" s="60"/>
      <c r="F12" s="60"/>
      <c r="G12" s="60">
        <f>C12*365</f>
        <v>0</v>
      </c>
      <c r="H12" s="60">
        <f>G12*'معلومات عامة عن المنافسة '!$C$15</f>
        <v>0</v>
      </c>
      <c r="I12" s="143"/>
      <c r="J12" s="143"/>
      <c r="K12" s="60">
        <f>I12*365</f>
        <v>0</v>
      </c>
      <c r="L12" s="60">
        <f>K12*'معلومات عامة عن المنافسة '!$D$15</f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</row>
    <row r="13" spans="1:128" s="7" customFormat="1" ht="18" x14ac:dyDescent="0.7">
      <c r="B13" s="143"/>
      <c r="C13" s="143"/>
      <c r="D13" s="143"/>
      <c r="E13" s="60"/>
      <c r="F13" s="60"/>
      <c r="G13" s="60">
        <f>C13*365</f>
        <v>0</v>
      </c>
      <c r="H13" s="60">
        <f>G13*'معلومات عامة عن المنافسة '!$C$15</f>
        <v>0</v>
      </c>
      <c r="I13" s="143"/>
      <c r="J13" s="143"/>
      <c r="K13" s="60">
        <f>I13*365</f>
        <v>0</v>
      </c>
      <c r="L13" s="60">
        <f>K13*'معلومات عامة عن المنافسة '!$D$15</f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</row>
    <row r="14" spans="1:128" s="7" customFormat="1" ht="18" x14ac:dyDescent="0.7">
      <c r="B14" s="143"/>
      <c r="C14" s="143"/>
      <c r="D14" s="143"/>
      <c r="E14" s="60"/>
      <c r="F14" s="60"/>
      <c r="G14" s="60">
        <f t="shared" ref="G14:G18" si="0">C14*365</f>
        <v>0</v>
      </c>
      <c r="H14" s="60">
        <f>G14*'معلومات عامة عن المنافسة '!$C$15</f>
        <v>0</v>
      </c>
      <c r="I14" s="143"/>
      <c r="J14" s="143"/>
      <c r="K14" s="60">
        <f t="shared" ref="K14:K18" si="1">I14*365</f>
        <v>0</v>
      </c>
      <c r="L14" s="60">
        <f>K14*'معلومات عامة عن المنافسة '!$D$15</f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</row>
    <row r="15" spans="1:128" s="7" customFormat="1" ht="18" x14ac:dyDescent="0.7">
      <c r="B15" s="143"/>
      <c r="C15" s="143"/>
      <c r="D15" s="143"/>
      <c r="E15" s="60"/>
      <c r="F15" s="60"/>
      <c r="G15" s="60">
        <f t="shared" si="0"/>
        <v>0</v>
      </c>
      <c r="H15" s="60">
        <f>G15*'معلومات عامة عن المنافسة '!$C$15</f>
        <v>0</v>
      </c>
      <c r="I15" s="143"/>
      <c r="J15" s="143"/>
      <c r="K15" s="60">
        <f t="shared" si="1"/>
        <v>0</v>
      </c>
      <c r="L15" s="60">
        <f>K15*'معلومات عامة عن المنافسة '!$D$15</f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</row>
    <row r="16" spans="1:128" s="7" customFormat="1" ht="18" x14ac:dyDescent="0.7">
      <c r="B16" s="143"/>
      <c r="C16" s="143"/>
      <c r="D16" s="143"/>
      <c r="E16" s="60"/>
      <c r="F16" s="60"/>
      <c r="G16" s="60">
        <f>C16*365</f>
        <v>0</v>
      </c>
      <c r="H16" s="60">
        <f>G16*'معلومات عامة عن المنافسة '!$C$15</f>
        <v>0</v>
      </c>
      <c r="I16" s="143"/>
      <c r="J16" s="143"/>
      <c r="K16" s="60">
        <f t="shared" si="1"/>
        <v>0</v>
      </c>
      <c r="L16" s="60">
        <f>K16*'معلومات عامة عن المنافسة '!$D$15</f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</row>
    <row r="17" spans="1:128" s="7" customFormat="1" ht="18" x14ac:dyDescent="0.7">
      <c r="B17" s="143"/>
      <c r="C17" s="143"/>
      <c r="D17" s="143"/>
      <c r="E17" s="60"/>
      <c r="F17" s="60"/>
      <c r="G17" s="60">
        <f t="shared" si="0"/>
        <v>0</v>
      </c>
      <c r="H17" s="60">
        <f>G17*'معلومات عامة عن المنافسة '!$C$15</f>
        <v>0</v>
      </c>
      <c r="I17" s="143"/>
      <c r="J17" s="143"/>
      <c r="K17" s="60">
        <f t="shared" si="1"/>
        <v>0</v>
      </c>
      <c r="L17" s="60">
        <f>K17*'معلومات عامة عن المنافسة '!$D$15</f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</row>
    <row r="18" spans="1:128" s="7" customFormat="1" ht="18" x14ac:dyDescent="0.7">
      <c r="B18" s="143"/>
      <c r="C18" s="143"/>
      <c r="D18" s="143"/>
      <c r="E18" s="60"/>
      <c r="F18" s="60"/>
      <c r="G18" s="60">
        <f t="shared" si="0"/>
        <v>0</v>
      </c>
      <c r="H18" s="60">
        <f>G18*'معلومات عامة عن المنافسة '!$C$15</f>
        <v>0</v>
      </c>
      <c r="I18" s="143"/>
      <c r="J18" s="143"/>
      <c r="K18" s="60">
        <f t="shared" si="1"/>
        <v>0</v>
      </c>
      <c r="L18" s="60">
        <f>K18*'معلومات عامة عن المنافسة '!$D$15</f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</row>
    <row r="19" spans="1:128" s="7" customFormat="1" ht="18" x14ac:dyDescent="0.7">
      <c r="B19" s="143"/>
      <c r="C19" s="143"/>
      <c r="D19" s="143"/>
      <c r="E19" s="60"/>
      <c r="F19" s="60"/>
      <c r="G19" s="60">
        <f>C19*365</f>
        <v>0</v>
      </c>
      <c r="H19" s="60">
        <f>G19*'معلومات عامة عن المنافسة '!$C$15</f>
        <v>0</v>
      </c>
      <c r="I19" s="143"/>
      <c r="J19" s="143"/>
      <c r="K19" s="60">
        <f>I19*365</f>
        <v>0</v>
      </c>
      <c r="L19" s="60">
        <f>K19*'معلومات عامة عن المنافسة '!$D$15</f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</row>
    <row r="20" spans="1:128" s="7" customFormat="1" ht="18" x14ac:dyDescent="0.7">
      <c r="B20" s="72" t="s">
        <v>20</v>
      </c>
      <c r="C20" s="73">
        <f>SUM(C10:C19)</f>
        <v>0</v>
      </c>
      <c r="D20" s="73">
        <f>SUM(D10:D19)</f>
        <v>0</v>
      </c>
      <c r="E20" s="73"/>
      <c r="F20" s="73"/>
      <c r="G20" s="73">
        <f>SUM(G10:G19)</f>
        <v>0</v>
      </c>
      <c r="H20" s="73">
        <f>SUM(H10:H19)</f>
        <v>0</v>
      </c>
      <c r="I20" s="73">
        <f>SUM(I10:I19)</f>
        <v>0</v>
      </c>
      <c r="J20" s="73">
        <f>SUM(J10:J12)</f>
        <v>0</v>
      </c>
      <c r="K20" s="73">
        <f>SUM(K10:K19)</f>
        <v>0</v>
      </c>
      <c r="L20" s="73">
        <f>SUM(L10:L19)</f>
        <v>0</v>
      </c>
      <c r="M20" s="11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</row>
    <row r="21" spans="1:128" x14ac:dyDescent="0.3">
      <c r="C21" s="70">
        <f>COUNT(C10:C19)</f>
        <v>0</v>
      </c>
      <c r="D21" s="70">
        <f>COUNT(D10:D19)</f>
        <v>0</v>
      </c>
      <c r="E21" s="70"/>
      <c r="F21" s="70"/>
      <c r="G21" s="71"/>
      <c r="H21" s="71"/>
      <c r="I21" s="70">
        <f>COUNT(I10:I19)</f>
        <v>0</v>
      </c>
      <c r="J21" s="70">
        <f>COUNT(J10:J19)</f>
        <v>0</v>
      </c>
    </row>
    <row r="23" spans="1:128" s="6" customFormat="1" ht="13" customHeight="1" x14ac:dyDescent="0.3">
      <c r="A23" s="6" t="s">
        <v>195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</row>
    <row r="24" spans="1:128" ht="14.5" thickBot="1" x14ac:dyDescent="0.35"/>
    <row r="25" spans="1:128" ht="18.5" thickBot="1" x14ac:dyDescent="0.75">
      <c r="B25" s="252" t="s">
        <v>62</v>
      </c>
      <c r="C25" s="253"/>
      <c r="D25" s="254"/>
    </row>
    <row r="26" spans="1:128" ht="18" x14ac:dyDescent="0.3">
      <c r="B26" s="39" t="s">
        <v>22</v>
      </c>
      <c r="C26" s="39" t="s">
        <v>23</v>
      </c>
      <c r="D26" s="40" t="s">
        <v>24</v>
      </c>
    </row>
    <row r="27" spans="1:128" x14ac:dyDescent="0.3">
      <c r="B27" s="43">
        <f ca="1">TODAY()-30</f>
        <v>45047</v>
      </c>
      <c r="C27" s="143"/>
      <c r="D27" s="144"/>
    </row>
    <row r="28" spans="1:128" x14ac:dyDescent="0.3">
      <c r="B28" s="43">
        <f ca="1">TODAY()-60</f>
        <v>45017</v>
      </c>
      <c r="C28" s="143"/>
      <c r="D28" s="144"/>
    </row>
    <row r="29" spans="1:128" x14ac:dyDescent="0.3">
      <c r="B29" s="43">
        <f ca="1">TODAY()-90</f>
        <v>44987</v>
      </c>
      <c r="C29" s="143"/>
      <c r="D29" s="144"/>
    </row>
    <row r="30" spans="1:128" x14ac:dyDescent="0.3">
      <c r="B30" s="43">
        <f ca="1">TODAY()-120</f>
        <v>44957</v>
      </c>
      <c r="C30" s="143"/>
      <c r="D30" s="144"/>
    </row>
    <row r="31" spans="1:128" x14ac:dyDescent="0.3">
      <c r="B31" s="43">
        <f ca="1">TODAY()-150</f>
        <v>44927</v>
      </c>
      <c r="C31" s="143"/>
      <c r="D31" s="144"/>
    </row>
    <row r="32" spans="1:128" x14ac:dyDescent="0.3">
      <c r="B32" s="43">
        <f ca="1">TODAY()-180</f>
        <v>44897</v>
      </c>
      <c r="C32" s="143"/>
      <c r="D32" s="144"/>
    </row>
    <row r="33" spans="1:13" x14ac:dyDescent="0.3">
      <c r="B33" s="43">
        <f ca="1">TODAY()-210</f>
        <v>44867</v>
      </c>
      <c r="C33" s="143"/>
      <c r="D33" s="144"/>
    </row>
    <row r="34" spans="1:13" x14ac:dyDescent="0.3">
      <c r="B34" s="43">
        <f ca="1">TODAY()-240</f>
        <v>44837</v>
      </c>
      <c r="C34" s="143"/>
      <c r="D34" s="144"/>
    </row>
    <row r="35" spans="1:13" x14ac:dyDescent="0.3">
      <c r="B35" s="43">
        <f ca="1">TODAY()-270</f>
        <v>44807</v>
      </c>
      <c r="C35" s="143"/>
      <c r="D35" s="144"/>
    </row>
    <row r="36" spans="1:13" x14ac:dyDescent="0.3">
      <c r="B36" s="43">
        <f ca="1">TODAY()-300</f>
        <v>44777</v>
      </c>
      <c r="C36" s="143"/>
      <c r="D36" s="144"/>
    </row>
    <row r="37" spans="1:13" x14ac:dyDescent="0.3">
      <c r="B37" s="43">
        <f ca="1">TODAY()-330</f>
        <v>44747</v>
      </c>
      <c r="C37" s="143"/>
      <c r="D37" s="144"/>
    </row>
    <row r="38" spans="1:13" x14ac:dyDescent="0.3">
      <c r="B38" s="43">
        <f ca="1">TODAY()-360</f>
        <v>44717</v>
      </c>
      <c r="C38" s="143"/>
      <c r="D38" s="144"/>
    </row>
    <row r="39" spans="1:13" ht="18" x14ac:dyDescent="0.7">
      <c r="B39" s="74" t="s">
        <v>21</v>
      </c>
      <c r="C39" s="73">
        <f>SUM(C27:C38)</f>
        <v>0</v>
      </c>
      <c r="D39" s="115">
        <f>SUM(D27:D38)</f>
        <v>0</v>
      </c>
    </row>
    <row r="40" spans="1:13" ht="18.5" thickBot="1" x14ac:dyDescent="0.75">
      <c r="B40" s="116" t="s">
        <v>25</v>
      </c>
      <c r="C40" s="117" t="str">
        <f>IFERROR(AVERAGE(C27:C38),"")</f>
        <v/>
      </c>
      <c r="D40" s="118" t="str">
        <f>IFERROR(AVERAGE(D27:D38),"")</f>
        <v/>
      </c>
    </row>
    <row r="41" spans="1:13" x14ac:dyDescent="0.3">
      <c r="C41" s="70">
        <f>COUNT(C27:C38)</f>
        <v>0</v>
      </c>
      <c r="D41" s="70">
        <f>COUNT(D27:D38)</f>
        <v>0</v>
      </c>
      <c r="E41" s="113"/>
      <c r="F41" s="113"/>
    </row>
    <row r="45" spans="1:1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x14ac:dyDescent="0.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x14ac:dyDescent="0.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x14ac:dyDescent="0.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x14ac:dyDescent="0.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x14ac:dyDescent="0.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x14ac:dyDescent="0.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x14ac:dyDescent="0.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x14ac:dyDescent="0.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x14ac:dyDescent="0.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x14ac:dyDescent="0.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x14ac:dyDescent="0.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x14ac:dyDescent="0.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x14ac:dyDescent="0.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x14ac:dyDescent="0.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x14ac:dyDescent="0.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x14ac:dyDescent="0.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x14ac:dyDescent="0.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x14ac:dyDescent="0.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x14ac:dyDescent="0.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x14ac:dyDescent="0.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x14ac:dyDescent="0.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x14ac:dyDescent="0.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x14ac:dyDescent="0.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x14ac:dyDescent="0.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x14ac:dyDescent="0.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x14ac:dyDescent="0.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x14ac:dyDescent="0.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x14ac:dyDescent="0.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x14ac:dyDescent="0.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x14ac:dyDescent="0.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x14ac:dyDescent="0.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x14ac:dyDescent="0.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x14ac:dyDescent="0.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x14ac:dyDescent="0.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x14ac:dyDescent="0.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x14ac:dyDescent="0.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x14ac:dyDescent="0.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x14ac:dyDescent="0.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x14ac:dyDescent="0.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x14ac:dyDescent="0.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x14ac:dyDescent="0.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x14ac:dyDescent="0.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x14ac:dyDescent="0.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x14ac:dyDescent="0.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x14ac:dyDescent="0.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x14ac:dyDescent="0.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x14ac:dyDescent="0.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x14ac:dyDescent="0.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x14ac:dyDescent="0.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x14ac:dyDescent="0.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x14ac:dyDescent="0.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x14ac:dyDescent="0.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x14ac:dyDescent="0.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x14ac:dyDescent="0.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x14ac:dyDescent="0.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x14ac:dyDescent="0.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x14ac:dyDescent="0.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x14ac:dyDescent="0.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x14ac:dyDescent="0.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x14ac:dyDescent="0.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x14ac:dyDescent="0.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x14ac:dyDescent="0.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x14ac:dyDescent="0.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x14ac:dyDescent="0.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x14ac:dyDescent="0.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x14ac:dyDescent="0.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x14ac:dyDescent="0.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x14ac:dyDescent="0.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x14ac:dyDescent="0.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x14ac:dyDescent="0.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x14ac:dyDescent="0.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x14ac:dyDescent="0.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x14ac:dyDescent="0.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x14ac:dyDescent="0.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x14ac:dyDescent="0.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x14ac:dyDescent="0.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x14ac:dyDescent="0.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x14ac:dyDescent="0.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x14ac:dyDescent="0.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x14ac:dyDescent="0.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x14ac:dyDescent="0.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x14ac:dyDescent="0.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x14ac:dyDescent="0.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x14ac:dyDescent="0.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x14ac:dyDescent="0.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x14ac:dyDescent="0.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x14ac:dyDescent="0.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x14ac:dyDescent="0.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x14ac:dyDescent="0.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x14ac:dyDescent="0.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x14ac:dyDescent="0.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x14ac:dyDescent="0.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x14ac:dyDescent="0.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x14ac:dyDescent="0.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x14ac:dyDescent="0.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x14ac:dyDescent="0.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x14ac:dyDescent="0.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x14ac:dyDescent="0.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x14ac:dyDescent="0.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x14ac:dyDescent="0.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x14ac:dyDescent="0.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x14ac:dyDescent="0.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x14ac:dyDescent="0.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x14ac:dyDescent="0.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x14ac:dyDescent="0.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x14ac:dyDescent="0.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x14ac:dyDescent="0.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x14ac:dyDescent="0.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x14ac:dyDescent="0.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x14ac:dyDescent="0.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x14ac:dyDescent="0.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x14ac:dyDescent="0.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x14ac:dyDescent="0.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x14ac:dyDescent="0.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x14ac:dyDescent="0.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x14ac:dyDescent="0.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x14ac:dyDescent="0.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x14ac:dyDescent="0.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x14ac:dyDescent="0.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x14ac:dyDescent="0.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x14ac:dyDescent="0.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x14ac:dyDescent="0.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x14ac:dyDescent="0.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x14ac:dyDescent="0.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x14ac:dyDescent="0.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x14ac:dyDescent="0.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x14ac:dyDescent="0.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x14ac:dyDescent="0.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x14ac:dyDescent="0.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x14ac:dyDescent="0.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x14ac:dyDescent="0.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x14ac:dyDescent="0.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x14ac:dyDescent="0.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x14ac:dyDescent="0.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x14ac:dyDescent="0.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x14ac:dyDescent="0.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x14ac:dyDescent="0.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x14ac:dyDescent="0.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x14ac:dyDescent="0.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x14ac:dyDescent="0.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x14ac:dyDescent="0.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x14ac:dyDescent="0.3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x14ac:dyDescent="0.3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x14ac:dyDescent="0.3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x14ac:dyDescent="0.3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x14ac:dyDescent="0.3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x14ac:dyDescent="0.3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x14ac:dyDescent="0.3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x14ac:dyDescent="0.3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x14ac:dyDescent="0.3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x14ac:dyDescent="0.3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x14ac:dyDescent="0.3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x14ac:dyDescent="0.3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x14ac:dyDescent="0.3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x14ac:dyDescent="0.3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x14ac:dyDescent="0.3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x14ac:dyDescent="0.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x14ac:dyDescent="0.3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x14ac:dyDescent="0.3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x14ac:dyDescent="0.3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x14ac:dyDescent="0.3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x14ac:dyDescent="0.3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x14ac:dyDescent="0.3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x14ac:dyDescent="0.3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x14ac:dyDescent="0.3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x14ac:dyDescent="0.3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x14ac:dyDescent="0.3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1:13" x14ac:dyDescent="0.3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1:13" x14ac:dyDescent="0.3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x14ac:dyDescent="0.3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x14ac:dyDescent="0.3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x14ac:dyDescent="0.3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x14ac:dyDescent="0.3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x14ac:dyDescent="0.3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x14ac:dyDescent="0.3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x14ac:dyDescent="0.3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x14ac:dyDescent="0.3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x14ac:dyDescent="0.3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x14ac:dyDescent="0.3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x14ac:dyDescent="0.3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x14ac:dyDescent="0.3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x14ac:dyDescent="0.3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x14ac:dyDescent="0.3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x14ac:dyDescent="0.3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x14ac:dyDescent="0.3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x14ac:dyDescent="0.3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x14ac:dyDescent="0.3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1:13" x14ac:dyDescent="0.3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1:13" x14ac:dyDescent="0.3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1:13" x14ac:dyDescent="0.3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1:13" x14ac:dyDescent="0.3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x14ac:dyDescent="0.3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x14ac:dyDescent="0.3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x14ac:dyDescent="0.3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x14ac:dyDescent="0.3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x14ac:dyDescent="0.3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x14ac:dyDescent="0.3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x14ac:dyDescent="0.3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x14ac:dyDescent="0.3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x14ac:dyDescent="0.3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x14ac:dyDescent="0.3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x14ac:dyDescent="0.3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x14ac:dyDescent="0.3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x14ac:dyDescent="0.3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x14ac:dyDescent="0.3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x14ac:dyDescent="0.3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x14ac:dyDescent="0.3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x14ac:dyDescent="0.3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x14ac:dyDescent="0.3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x14ac:dyDescent="0.3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x14ac:dyDescent="0.3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x14ac:dyDescent="0.3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x14ac:dyDescent="0.3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1:13" x14ac:dyDescent="0.3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1:13" x14ac:dyDescent="0.3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1:13" x14ac:dyDescent="0.3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1:13" x14ac:dyDescent="0.3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1:13" x14ac:dyDescent="0.3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1:13" x14ac:dyDescent="0.3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1:13" x14ac:dyDescent="0.3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1:13" x14ac:dyDescent="0.3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1:13" x14ac:dyDescent="0.3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1:13" x14ac:dyDescent="0.3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1:13" x14ac:dyDescent="0.3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1:13" x14ac:dyDescent="0.3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1:13" x14ac:dyDescent="0.3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1:13" x14ac:dyDescent="0.3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1:13" x14ac:dyDescent="0.3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1:13" x14ac:dyDescent="0.3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1:13" x14ac:dyDescent="0.3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x14ac:dyDescent="0.3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x14ac:dyDescent="0.3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x14ac:dyDescent="0.3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x14ac:dyDescent="0.3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x14ac:dyDescent="0.3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x14ac:dyDescent="0.3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x14ac:dyDescent="0.3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x14ac:dyDescent="0.3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1:13" x14ac:dyDescent="0.3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x14ac:dyDescent="0.3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1:13" x14ac:dyDescent="0.3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x14ac:dyDescent="0.3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1:13" x14ac:dyDescent="0.3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1:13" x14ac:dyDescent="0.3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1:13" x14ac:dyDescent="0.3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1:13" x14ac:dyDescent="0.3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1:13" x14ac:dyDescent="0.3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1:13" x14ac:dyDescent="0.3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x14ac:dyDescent="0.3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x14ac:dyDescent="0.3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x14ac:dyDescent="0.3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x14ac:dyDescent="0.3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x14ac:dyDescent="0.3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x14ac:dyDescent="0.3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x14ac:dyDescent="0.3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x14ac:dyDescent="0.3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x14ac:dyDescent="0.3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x14ac:dyDescent="0.3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x14ac:dyDescent="0.3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x14ac:dyDescent="0.3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x14ac:dyDescent="0.3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x14ac:dyDescent="0.3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x14ac:dyDescent="0.3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x14ac:dyDescent="0.3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x14ac:dyDescent="0.3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x14ac:dyDescent="0.3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x14ac:dyDescent="0.3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x14ac:dyDescent="0.3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x14ac:dyDescent="0.3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x14ac:dyDescent="0.3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x14ac:dyDescent="0.3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x14ac:dyDescent="0.3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x14ac:dyDescent="0.3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x14ac:dyDescent="0.3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x14ac:dyDescent="0.3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x14ac:dyDescent="0.3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x14ac:dyDescent="0.3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x14ac:dyDescent="0.3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x14ac:dyDescent="0.3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x14ac:dyDescent="0.3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x14ac:dyDescent="0.3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x14ac:dyDescent="0.3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x14ac:dyDescent="0.3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x14ac:dyDescent="0.3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x14ac:dyDescent="0.3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x14ac:dyDescent="0.3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x14ac:dyDescent="0.3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x14ac:dyDescent="0.3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x14ac:dyDescent="0.3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x14ac:dyDescent="0.3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x14ac:dyDescent="0.3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x14ac:dyDescent="0.3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x14ac:dyDescent="0.3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x14ac:dyDescent="0.3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x14ac:dyDescent="0.3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x14ac:dyDescent="0.3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x14ac:dyDescent="0.3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x14ac:dyDescent="0.3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x14ac:dyDescent="0.3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x14ac:dyDescent="0.3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x14ac:dyDescent="0.3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x14ac:dyDescent="0.3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x14ac:dyDescent="0.3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x14ac:dyDescent="0.3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x14ac:dyDescent="0.3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x14ac:dyDescent="0.3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x14ac:dyDescent="0.3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x14ac:dyDescent="0.3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x14ac:dyDescent="0.3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x14ac:dyDescent="0.3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x14ac:dyDescent="0.3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x14ac:dyDescent="0.3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x14ac:dyDescent="0.3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x14ac:dyDescent="0.3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x14ac:dyDescent="0.3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x14ac:dyDescent="0.3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x14ac:dyDescent="0.3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x14ac:dyDescent="0.3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x14ac:dyDescent="0.3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x14ac:dyDescent="0.3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x14ac:dyDescent="0.3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x14ac:dyDescent="0.3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x14ac:dyDescent="0.3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x14ac:dyDescent="0.3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x14ac:dyDescent="0.3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x14ac:dyDescent="0.3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x14ac:dyDescent="0.3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x14ac:dyDescent="0.3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x14ac:dyDescent="0.3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x14ac:dyDescent="0.3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x14ac:dyDescent="0.3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x14ac:dyDescent="0.3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x14ac:dyDescent="0.3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x14ac:dyDescent="0.3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x14ac:dyDescent="0.3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x14ac:dyDescent="0.3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x14ac:dyDescent="0.3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x14ac:dyDescent="0.3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x14ac:dyDescent="0.3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x14ac:dyDescent="0.3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x14ac:dyDescent="0.3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x14ac:dyDescent="0.3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x14ac:dyDescent="0.3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x14ac:dyDescent="0.3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x14ac:dyDescent="0.3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x14ac:dyDescent="0.3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x14ac:dyDescent="0.3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x14ac:dyDescent="0.3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x14ac:dyDescent="0.3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x14ac:dyDescent="0.3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x14ac:dyDescent="0.3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x14ac:dyDescent="0.3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x14ac:dyDescent="0.3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x14ac:dyDescent="0.3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x14ac:dyDescent="0.3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x14ac:dyDescent="0.3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x14ac:dyDescent="0.3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x14ac:dyDescent="0.3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x14ac:dyDescent="0.3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x14ac:dyDescent="0.3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1:13" x14ac:dyDescent="0.3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1:13" x14ac:dyDescent="0.3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1:13" x14ac:dyDescent="0.3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1:13" x14ac:dyDescent="0.3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1:13" x14ac:dyDescent="0.3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1:13" x14ac:dyDescent="0.3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1:13" x14ac:dyDescent="0.3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1:13" x14ac:dyDescent="0.3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1:13" x14ac:dyDescent="0.3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1:13" x14ac:dyDescent="0.3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1:13" x14ac:dyDescent="0.3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1:13" x14ac:dyDescent="0.3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1:13" x14ac:dyDescent="0.3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1:13" x14ac:dyDescent="0.3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1:13" x14ac:dyDescent="0.3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1:13" x14ac:dyDescent="0.3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1:13" x14ac:dyDescent="0.3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1:13" x14ac:dyDescent="0.3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1:13" x14ac:dyDescent="0.3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1:13" x14ac:dyDescent="0.3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1:13" x14ac:dyDescent="0.3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1:13" x14ac:dyDescent="0.3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1:13" x14ac:dyDescent="0.3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1:13" x14ac:dyDescent="0.3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1:13" x14ac:dyDescent="0.3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1:13" x14ac:dyDescent="0.3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1:13" x14ac:dyDescent="0.3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1:13" x14ac:dyDescent="0.3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1:13" x14ac:dyDescent="0.3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1:13" x14ac:dyDescent="0.3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1:13" x14ac:dyDescent="0.3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1:13" x14ac:dyDescent="0.3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1:13" x14ac:dyDescent="0.3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1:13" x14ac:dyDescent="0.3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1:13" x14ac:dyDescent="0.3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1:13" x14ac:dyDescent="0.3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1:13" x14ac:dyDescent="0.3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1:13" x14ac:dyDescent="0.3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1:13" x14ac:dyDescent="0.3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1:13" x14ac:dyDescent="0.3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1:13" x14ac:dyDescent="0.3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1:13" x14ac:dyDescent="0.3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1:13" x14ac:dyDescent="0.3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1:13" x14ac:dyDescent="0.3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1:13" x14ac:dyDescent="0.3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1:13" x14ac:dyDescent="0.3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1:13" x14ac:dyDescent="0.3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1:13" x14ac:dyDescent="0.3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1:13" x14ac:dyDescent="0.3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1:13" x14ac:dyDescent="0.3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1:13" x14ac:dyDescent="0.3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1:13" x14ac:dyDescent="0.3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1:13" x14ac:dyDescent="0.3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1:13" x14ac:dyDescent="0.3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1:13" x14ac:dyDescent="0.3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1:13" x14ac:dyDescent="0.3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1:13" x14ac:dyDescent="0.3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1:13" x14ac:dyDescent="0.3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1:13" x14ac:dyDescent="0.3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1:13" x14ac:dyDescent="0.3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1:13" x14ac:dyDescent="0.3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1:13" x14ac:dyDescent="0.3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1:13" x14ac:dyDescent="0.3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1:13" x14ac:dyDescent="0.3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1:13" x14ac:dyDescent="0.3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1:13" x14ac:dyDescent="0.3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1:13" x14ac:dyDescent="0.3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1:13" x14ac:dyDescent="0.3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1:13" x14ac:dyDescent="0.3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1:13" x14ac:dyDescent="0.3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1:13" x14ac:dyDescent="0.3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1:13" x14ac:dyDescent="0.3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1:13" x14ac:dyDescent="0.3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1:13" x14ac:dyDescent="0.3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1:13" x14ac:dyDescent="0.3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1:13" x14ac:dyDescent="0.3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1:13" x14ac:dyDescent="0.3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1:13" x14ac:dyDescent="0.3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1:13" x14ac:dyDescent="0.3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1:13" x14ac:dyDescent="0.3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1:13" x14ac:dyDescent="0.3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1:13" x14ac:dyDescent="0.3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1:13" x14ac:dyDescent="0.3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1:13" x14ac:dyDescent="0.3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1:13" x14ac:dyDescent="0.3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1:13" x14ac:dyDescent="0.3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1:13" x14ac:dyDescent="0.3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1:13" x14ac:dyDescent="0.3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1:13" x14ac:dyDescent="0.3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1:13" x14ac:dyDescent="0.3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1:13" x14ac:dyDescent="0.3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1:13" x14ac:dyDescent="0.3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1:13" x14ac:dyDescent="0.3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1:13" x14ac:dyDescent="0.3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1:13" x14ac:dyDescent="0.3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1:13" x14ac:dyDescent="0.3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1:13" x14ac:dyDescent="0.3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1:13" x14ac:dyDescent="0.3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1:13" x14ac:dyDescent="0.3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1:13" x14ac:dyDescent="0.3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1:13" x14ac:dyDescent="0.3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1:13" x14ac:dyDescent="0.3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1:13" x14ac:dyDescent="0.3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1:13" x14ac:dyDescent="0.3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1:13" x14ac:dyDescent="0.3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1:13" x14ac:dyDescent="0.3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1:13" x14ac:dyDescent="0.3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1:13" x14ac:dyDescent="0.3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1:13" x14ac:dyDescent="0.3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1:13" x14ac:dyDescent="0.3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1:13" x14ac:dyDescent="0.3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1:13" x14ac:dyDescent="0.3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1:13" x14ac:dyDescent="0.3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1:13" x14ac:dyDescent="0.3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1:13" x14ac:dyDescent="0.3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1:13" x14ac:dyDescent="0.3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1:13" x14ac:dyDescent="0.3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1:13" x14ac:dyDescent="0.3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1:13" x14ac:dyDescent="0.3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1:13" x14ac:dyDescent="0.3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1:13" x14ac:dyDescent="0.3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1:13" x14ac:dyDescent="0.3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1:13" x14ac:dyDescent="0.3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1:13" x14ac:dyDescent="0.3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1:13" x14ac:dyDescent="0.3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1:13" x14ac:dyDescent="0.3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1:13" x14ac:dyDescent="0.3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1:13" x14ac:dyDescent="0.3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1:13" x14ac:dyDescent="0.3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1:13" x14ac:dyDescent="0.3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1:13" x14ac:dyDescent="0.3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1:13" x14ac:dyDescent="0.3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1:13" x14ac:dyDescent="0.3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1:13" x14ac:dyDescent="0.3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1:13" x14ac:dyDescent="0.3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1:13" x14ac:dyDescent="0.3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1:13" x14ac:dyDescent="0.3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1:13" x14ac:dyDescent="0.3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1:13" x14ac:dyDescent="0.3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1:13" x14ac:dyDescent="0.3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1:13" x14ac:dyDescent="0.3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1:13" x14ac:dyDescent="0.3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1:13" x14ac:dyDescent="0.3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1:13" x14ac:dyDescent="0.3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1:13" x14ac:dyDescent="0.3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1:13" x14ac:dyDescent="0.3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1:13" x14ac:dyDescent="0.3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1:13" x14ac:dyDescent="0.3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1:13" x14ac:dyDescent="0.3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1:13" x14ac:dyDescent="0.3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1:13" x14ac:dyDescent="0.3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1:13" x14ac:dyDescent="0.3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1:13" x14ac:dyDescent="0.3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1:13" x14ac:dyDescent="0.3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1:13" x14ac:dyDescent="0.3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1:13" x14ac:dyDescent="0.3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1:13" x14ac:dyDescent="0.3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1:13" x14ac:dyDescent="0.3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1:13" x14ac:dyDescent="0.3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1:13" x14ac:dyDescent="0.3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1:13" x14ac:dyDescent="0.3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1:13" x14ac:dyDescent="0.3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1:13" x14ac:dyDescent="0.3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1:13" x14ac:dyDescent="0.3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1:13" x14ac:dyDescent="0.3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1:13" x14ac:dyDescent="0.3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1:13" x14ac:dyDescent="0.3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1:13" x14ac:dyDescent="0.3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1:13" x14ac:dyDescent="0.3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1:13" x14ac:dyDescent="0.3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1:13" x14ac:dyDescent="0.3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1:13" x14ac:dyDescent="0.3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1:13" x14ac:dyDescent="0.3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1:13" x14ac:dyDescent="0.3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1:13" x14ac:dyDescent="0.3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1:13" x14ac:dyDescent="0.3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1:13" x14ac:dyDescent="0.3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1:13" x14ac:dyDescent="0.3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1:13" x14ac:dyDescent="0.3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1:13" x14ac:dyDescent="0.3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1:13" x14ac:dyDescent="0.3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1:13" x14ac:dyDescent="0.3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1:13" x14ac:dyDescent="0.3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1:13" x14ac:dyDescent="0.3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1:13" x14ac:dyDescent="0.3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1:13" x14ac:dyDescent="0.3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1:13" x14ac:dyDescent="0.3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1:13" x14ac:dyDescent="0.3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1:13" x14ac:dyDescent="0.3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1:13" x14ac:dyDescent="0.3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1:13" x14ac:dyDescent="0.3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1:13" x14ac:dyDescent="0.3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1:13" x14ac:dyDescent="0.3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1:13" x14ac:dyDescent="0.3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1:13" x14ac:dyDescent="0.3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1:13" x14ac:dyDescent="0.3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1:13" x14ac:dyDescent="0.3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1:13" x14ac:dyDescent="0.3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1:13" x14ac:dyDescent="0.3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1:13" x14ac:dyDescent="0.3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1:13" x14ac:dyDescent="0.3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1:13" x14ac:dyDescent="0.3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1:13" x14ac:dyDescent="0.3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1:13" x14ac:dyDescent="0.3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1:13" x14ac:dyDescent="0.3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1:13" x14ac:dyDescent="0.3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1:13" x14ac:dyDescent="0.3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1:13" x14ac:dyDescent="0.3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1:13" x14ac:dyDescent="0.3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1:13" x14ac:dyDescent="0.3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1:13" x14ac:dyDescent="0.3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1:13" x14ac:dyDescent="0.3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1:13" x14ac:dyDescent="0.3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1:13" x14ac:dyDescent="0.3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1:13" x14ac:dyDescent="0.3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1:13" x14ac:dyDescent="0.3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1:13" x14ac:dyDescent="0.3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1:13" x14ac:dyDescent="0.3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1:13" x14ac:dyDescent="0.3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1:13" x14ac:dyDescent="0.3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1:13" x14ac:dyDescent="0.3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1:13" x14ac:dyDescent="0.3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1:13" x14ac:dyDescent="0.3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1:13" x14ac:dyDescent="0.3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1:13" x14ac:dyDescent="0.3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1:13" x14ac:dyDescent="0.3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1:13" x14ac:dyDescent="0.3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1:13" x14ac:dyDescent="0.3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1:13" x14ac:dyDescent="0.3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1:13" x14ac:dyDescent="0.3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1:13" x14ac:dyDescent="0.3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1:13" x14ac:dyDescent="0.3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1:13" x14ac:dyDescent="0.3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1:13" x14ac:dyDescent="0.3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1:13" x14ac:dyDescent="0.3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1:13" x14ac:dyDescent="0.3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1:13" x14ac:dyDescent="0.3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1:13" x14ac:dyDescent="0.3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1:13" x14ac:dyDescent="0.3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1:13" x14ac:dyDescent="0.3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1:13" x14ac:dyDescent="0.3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1:13" x14ac:dyDescent="0.3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1:13" x14ac:dyDescent="0.3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1:13" x14ac:dyDescent="0.3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1:13" x14ac:dyDescent="0.3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1:13" x14ac:dyDescent="0.3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1:13" x14ac:dyDescent="0.3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1:13" x14ac:dyDescent="0.3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1:13" x14ac:dyDescent="0.3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1:13" x14ac:dyDescent="0.3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1:13" x14ac:dyDescent="0.3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1:13" x14ac:dyDescent="0.3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1:13" x14ac:dyDescent="0.3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1:13" x14ac:dyDescent="0.3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1:13" x14ac:dyDescent="0.3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1:13" x14ac:dyDescent="0.3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1:13" x14ac:dyDescent="0.3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1:13" x14ac:dyDescent="0.3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1:13" x14ac:dyDescent="0.3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1:13" x14ac:dyDescent="0.3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1:13" x14ac:dyDescent="0.3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1:13" x14ac:dyDescent="0.3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1:13" x14ac:dyDescent="0.3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1:13" x14ac:dyDescent="0.3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1:13" x14ac:dyDescent="0.3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1:13" x14ac:dyDescent="0.3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1:13" x14ac:dyDescent="0.3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1:13" x14ac:dyDescent="0.3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1:13" x14ac:dyDescent="0.3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1:13" x14ac:dyDescent="0.3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1:13" x14ac:dyDescent="0.3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1:13" x14ac:dyDescent="0.3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1:13" x14ac:dyDescent="0.3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1:13" x14ac:dyDescent="0.3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1:13" x14ac:dyDescent="0.3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1:13" x14ac:dyDescent="0.3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1:13" x14ac:dyDescent="0.3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1:13" x14ac:dyDescent="0.3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1:13" x14ac:dyDescent="0.3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1:13" x14ac:dyDescent="0.3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1:13" x14ac:dyDescent="0.3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1:13" x14ac:dyDescent="0.3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1:13" x14ac:dyDescent="0.3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1:13" x14ac:dyDescent="0.3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1:13" x14ac:dyDescent="0.3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1:13" x14ac:dyDescent="0.3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1:13" x14ac:dyDescent="0.3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1:13" x14ac:dyDescent="0.3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1:13" x14ac:dyDescent="0.3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1:13" x14ac:dyDescent="0.3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1:13" x14ac:dyDescent="0.3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1:13" x14ac:dyDescent="0.3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1:13" x14ac:dyDescent="0.3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1:13" x14ac:dyDescent="0.3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1:13" x14ac:dyDescent="0.3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1:13" x14ac:dyDescent="0.3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1:13" x14ac:dyDescent="0.3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1:13" x14ac:dyDescent="0.3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1:13" x14ac:dyDescent="0.3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1:13" x14ac:dyDescent="0.3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1:13" x14ac:dyDescent="0.3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1:13" x14ac:dyDescent="0.3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1:13" x14ac:dyDescent="0.3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1:13" x14ac:dyDescent="0.3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1:13" x14ac:dyDescent="0.3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1:13" x14ac:dyDescent="0.3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1:13" x14ac:dyDescent="0.3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1:13" x14ac:dyDescent="0.3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1:13" x14ac:dyDescent="0.3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1:13" x14ac:dyDescent="0.3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1:13" x14ac:dyDescent="0.3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1:13" x14ac:dyDescent="0.3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1:13" x14ac:dyDescent="0.3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1:13" x14ac:dyDescent="0.3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1:13" x14ac:dyDescent="0.3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1:13" x14ac:dyDescent="0.3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1:13" x14ac:dyDescent="0.3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1:13" x14ac:dyDescent="0.3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1:13" x14ac:dyDescent="0.3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</row>
    <row r="1702" spans="1:13" x14ac:dyDescent="0.3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</row>
    <row r="1703" spans="1:13" x14ac:dyDescent="0.3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</row>
    <row r="1704" spans="1:13" x14ac:dyDescent="0.3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</row>
    <row r="1705" spans="1:13" x14ac:dyDescent="0.3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</row>
    <row r="1706" spans="1:13" x14ac:dyDescent="0.3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1:13" x14ac:dyDescent="0.3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1:13" x14ac:dyDescent="0.3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</row>
    <row r="1709" spans="1:13" x14ac:dyDescent="0.3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1:13" x14ac:dyDescent="0.3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</row>
    <row r="1711" spans="1:13" x14ac:dyDescent="0.3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</row>
    <row r="1712" spans="1:13" x14ac:dyDescent="0.3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</row>
    <row r="1713" spans="1:13" x14ac:dyDescent="0.3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</row>
    <row r="1714" spans="1:13" x14ac:dyDescent="0.3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</row>
    <row r="1715" spans="1:13" x14ac:dyDescent="0.3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</row>
    <row r="1716" spans="1:13" x14ac:dyDescent="0.3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1:13" x14ac:dyDescent="0.3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1:13" x14ac:dyDescent="0.3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</row>
    <row r="1719" spans="1:13" x14ac:dyDescent="0.3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</row>
    <row r="1720" spans="1:13" x14ac:dyDescent="0.3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</row>
    <row r="1721" spans="1:13" x14ac:dyDescent="0.3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</row>
    <row r="1722" spans="1:13" x14ac:dyDescent="0.3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</row>
    <row r="1723" spans="1:13" x14ac:dyDescent="0.3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</row>
    <row r="1724" spans="1:13" x14ac:dyDescent="0.3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</row>
    <row r="1725" spans="1:13" x14ac:dyDescent="0.3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</row>
    <row r="1726" spans="1:13" x14ac:dyDescent="0.3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</row>
    <row r="1727" spans="1:13" x14ac:dyDescent="0.3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</row>
    <row r="1728" spans="1:13" x14ac:dyDescent="0.3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1:13" x14ac:dyDescent="0.3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</row>
    <row r="1730" spans="1:13" x14ac:dyDescent="0.3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</row>
    <row r="1731" spans="1:13" x14ac:dyDescent="0.3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</row>
    <row r="1732" spans="1:13" x14ac:dyDescent="0.3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</row>
    <row r="1733" spans="1:13" x14ac:dyDescent="0.3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</row>
    <row r="1734" spans="1:13" x14ac:dyDescent="0.3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</row>
    <row r="1735" spans="1:13" x14ac:dyDescent="0.3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</row>
    <row r="1736" spans="1:13" x14ac:dyDescent="0.3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1:13" x14ac:dyDescent="0.3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</row>
    <row r="1738" spans="1:13" x14ac:dyDescent="0.3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</row>
    <row r="1739" spans="1:13" x14ac:dyDescent="0.3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</row>
    <row r="1740" spans="1:13" x14ac:dyDescent="0.3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</row>
    <row r="1741" spans="1:13" x14ac:dyDescent="0.3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</row>
    <row r="1742" spans="1:13" x14ac:dyDescent="0.3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1:13" x14ac:dyDescent="0.3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</row>
    <row r="1744" spans="1:13" x14ac:dyDescent="0.3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1:13" x14ac:dyDescent="0.3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1:13" x14ac:dyDescent="0.3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</row>
    <row r="1747" spans="1:13" x14ac:dyDescent="0.3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</row>
    <row r="1748" spans="1:13" x14ac:dyDescent="0.3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</row>
    <row r="1749" spans="1:13" x14ac:dyDescent="0.3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1:13" x14ac:dyDescent="0.3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1:13" x14ac:dyDescent="0.3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1:13" x14ac:dyDescent="0.3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</row>
    <row r="1753" spans="1:13" x14ac:dyDescent="0.3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1:13" x14ac:dyDescent="0.3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</row>
    <row r="1755" spans="1:13" x14ac:dyDescent="0.3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</row>
    <row r="1756" spans="1:13" x14ac:dyDescent="0.3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</row>
    <row r="1757" spans="1:13" x14ac:dyDescent="0.3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</row>
    <row r="1758" spans="1:13" x14ac:dyDescent="0.3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</row>
    <row r="1759" spans="1:13" x14ac:dyDescent="0.3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1:13" x14ac:dyDescent="0.3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</row>
    <row r="1761" spans="1:13" x14ac:dyDescent="0.3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</row>
    <row r="1762" spans="1:13" x14ac:dyDescent="0.3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</row>
    <row r="1763" spans="1:13" x14ac:dyDescent="0.3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1:13" x14ac:dyDescent="0.3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</row>
    <row r="1765" spans="1:13" x14ac:dyDescent="0.3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1:13" x14ac:dyDescent="0.3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1:13" x14ac:dyDescent="0.3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1:13" x14ac:dyDescent="0.3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1:13" x14ac:dyDescent="0.3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1:13" x14ac:dyDescent="0.3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1:13" x14ac:dyDescent="0.3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1:13" x14ac:dyDescent="0.3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1:13" x14ac:dyDescent="0.3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1:13" x14ac:dyDescent="0.3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1:13" x14ac:dyDescent="0.3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1:13" x14ac:dyDescent="0.3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1:13" x14ac:dyDescent="0.3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1:13" x14ac:dyDescent="0.3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1:13" x14ac:dyDescent="0.3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1:13" x14ac:dyDescent="0.3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1:13" x14ac:dyDescent="0.3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1:13" x14ac:dyDescent="0.3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1:13" x14ac:dyDescent="0.3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1:13" x14ac:dyDescent="0.3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1:13" x14ac:dyDescent="0.3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1:13" x14ac:dyDescent="0.3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1:13" x14ac:dyDescent="0.3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1:13" x14ac:dyDescent="0.3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1:13" x14ac:dyDescent="0.3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1:13" x14ac:dyDescent="0.3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1:13" x14ac:dyDescent="0.3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1:13" x14ac:dyDescent="0.3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1:13" x14ac:dyDescent="0.3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1:13" x14ac:dyDescent="0.3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1:13" x14ac:dyDescent="0.3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1:13" x14ac:dyDescent="0.3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1:13" x14ac:dyDescent="0.3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1:13" x14ac:dyDescent="0.3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1:13" x14ac:dyDescent="0.3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1:13" x14ac:dyDescent="0.3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1:13" x14ac:dyDescent="0.3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1:13" x14ac:dyDescent="0.3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1:13" x14ac:dyDescent="0.3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1:13" x14ac:dyDescent="0.3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1:13" x14ac:dyDescent="0.3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1:13" x14ac:dyDescent="0.3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1:13" x14ac:dyDescent="0.3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1:13" x14ac:dyDescent="0.3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1:13" x14ac:dyDescent="0.3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1:13" x14ac:dyDescent="0.3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1:13" x14ac:dyDescent="0.3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1:13" x14ac:dyDescent="0.3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1:13" x14ac:dyDescent="0.3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1:13" x14ac:dyDescent="0.3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1:13" x14ac:dyDescent="0.3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1:13" x14ac:dyDescent="0.3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1:13" x14ac:dyDescent="0.3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1:13" x14ac:dyDescent="0.3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1:13" x14ac:dyDescent="0.3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1:13" x14ac:dyDescent="0.3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1:13" x14ac:dyDescent="0.3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1:13" x14ac:dyDescent="0.3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1:13" x14ac:dyDescent="0.3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1:13" x14ac:dyDescent="0.3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1:13" x14ac:dyDescent="0.3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1:13" x14ac:dyDescent="0.3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1:13" x14ac:dyDescent="0.3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1:13" x14ac:dyDescent="0.3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1:13" x14ac:dyDescent="0.3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1:13" x14ac:dyDescent="0.3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1:13" x14ac:dyDescent="0.3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1:13" x14ac:dyDescent="0.3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1:13" x14ac:dyDescent="0.3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1:13" x14ac:dyDescent="0.3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1:13" x14ac:dyDescent="0.3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1:13" x14ac:dyDescent="0.3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1:13" x14ac:dyDescent="0.3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1:13" x14ac:dyDescent="0.3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1:13" x14ac:dyDescent="0.3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1:13" x14ac:dyDescent="0.3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1:13" x14ac:dyDescent="0.3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1:13" x14ac:dyDescent="0.3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1:13" x14ac:dyDescent="0.3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1:13" x14ac:dyDescent="0.3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1:13" x14ac:dyDescent="0.3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1:13" x14ac:dyDescent="0.3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1:13" x14ac:dyDescent="0.3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1:13" x14ac:dyDescent="0.3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1:13" x14ac:dyDescent="0.3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1:13" x14ac:dyDescent="0.3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1:13" x14ac:dyDescent="0.3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1:13" x14ac:dyDescent="0.3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1:13" x14ac:dyDescent="0.3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1:13" x14ac:dyDescent="0.3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1:13" x14ac:dyDescent="0.3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1:13" x14ac:dyDescent="0.3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1:13" x14ac:dyDescent="0.3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1:13" x14ac:dyDescent="0.3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1:13" x14ac:dyDescent="0.3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1:13" x14ac:dyDescent="0.3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1:13" x14ac:dyDescent="0.3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1:13" x14ac:dyDescent="0.3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1:13" x14ac:dyDescent="0.3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1:13" x14ac:dyDescent="0.3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1:13" x14ac:dyDescent="0.3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1:13" x14ac:dyDescent="0.3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1:13" x14ac:dyDescent="0.3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1:13" x14ac:dyDescent="0.3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1:13" x14ac:dyDescent="0.3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1:13" x14ac:dyDescent="0.3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1:13" x14ac:dyDescent="0.3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1:13" x14ac:dyDescent="0.3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1:13" x14ac:dyDescent="0.3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1:13" x14ac:dyDescent="0.3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1:13" x14ac:dyDescent="0.3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1:13" x14ac:dyDescent="0.3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1:13" x14ac:dyDescent="0.3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1:13" x14ac:dyDescent="0.3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1:13" x14ac:dyDescent="0.3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1:13" x14ac:dyDescent="0.3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1:13" x14ac:dyDescent="0.3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1:13" x14ac:dyDescent="0.3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1:13" x14ac:dyDescent="0.3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1:13" x14ac:dyDescent="0.3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1:13" x14ac:dyDescent="0.3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1:13" x14ac:dyDescent="0.3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1:13" x14ac:dyDescent="0.3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1:13" x14ac:dyDescent="0.3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1:13" x14ac:dyDescent="0.3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1:13" x14ac:dyDescent="0.3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1:13" x14ac:dyDescent="0.3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1:13" x14ac:dyDescent="0.3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1:13" x14ac:dyDescent="0.3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1:13" x14ac:dyDescent="0.3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1:13" x14ac:dyDescent="0.3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1:13" x14ac:dyDescent="0.3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1:13" x14ac:dyDescent="0.3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1:13" x14ac:dyDescent="0.3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1:13" x14ac:dyDescent="0.3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1:13" x14ac:dyDescent="0.3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1:13" x14ac:dyDescent="0.3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1:13" x14ac:dyDescent="0.3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1:13" x14ac:dyDescent="0.3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1:13" x14ac:dyDescent="0.3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1:13" x14ac:dyDescent="0.3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1:13" x14ac:dyDescent="0.3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1:13" x14ac:dyDescent="0.3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1:13" x14ac:dyDescent="0.3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1:13" x14ac:dyDescent="0.3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</row>
    <row r="1910" spans="1:13" x14ac:dyDescent="0.3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</row>
    <row r="1911" spans="1:13" x14ac:dyDescent="0.3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</row>
    <row r="1912" spans="1:13" x14ac:dyDescent="0.3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</row>
    <row r="1913" spans="1:13" x14ac:dyDescent="0.3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</row>
    <row r="1914" spans="1:13" x14ac:dyDescent="0.3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</row>
    <row r="1915" spans="1:13" x14ac:dyDescent="0.3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</row>
    <row r="1916" spans="1:13" x14ac:dyDescent="0.3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</row>
    <row r="1917" spans="1:13" x14ac:dyDescent="0.3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</row>
    <row r="1918" spans="1:13" x14ac:dyDescent="0.3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</row>
    <row r="1919" spans="1:13" x14ac:dyDescent="0.3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1:13" x14ac:dyDescent="0.3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</row>
    <row r="1921" spans="1:13" x14ac:dyDescent="0.3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</row>
    <row r="1922" spans="1:13" x14ac:dyDescent="0.3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</row>
    <row r="1923" spans="1:13" x14ac:dyDescent="0.3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</row>
    <row r="1924" spans="1:13" x14ac:dyDescent="0.3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</row>
    <row r="1925" spans="1:13" x14ac:dyDescent="0.3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</row>
    <row r="1926" spans="1:13" x14ac:dyDescent="0.3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1:13" x14ac:dyDescent="0.3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</row>
    <row r="1928" spans="1:13" x14ac:dyDescent="0.3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</row>
    <row r="1929" spans="1:13" x14ac:dyDescent="0.3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</row>
    <row r="1930" spans="1:13" x14ac:dyDescent="0.3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</row>
    <row r="1931" spans="1:13" x14ac:dyDescent="0.3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1:13" x14ac:dyDescent="0.3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1:13" x14ac:dyDescent="0.3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1:13" x14ac:dyDescent="0.3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</row>
    <row r="1935" spans="1:13" x14ac:dyDescent="0.3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</row>
    <row r="1936" spans="1:13" x14ac:dyDescent="0.3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</row>
    <row r="1937" spans="1:13" x14ac:dyDescent="0.3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</row>
    <row r="1938" spans="1:13" x14ac:dyDescent="0.3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</row>
    <row r="1939" spans="1:13" x14ac:dyDescent="0.3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</row>
    <row r="1940" spans="1:13" x14ac:dyDescent="0.3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</row>
    <row r="1941" spans="1:13" x14ac:dyDescent="0.3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1:13" x14ac:dyDescent="0.3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1:13" x14ac:dyDescent="0.3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1:13" x14ac:dyDescent="0.3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1:13" x14ac:dyDescent="0.3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1:13" x14ac:dyDescent="0.3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1:13" x14ac:dyDescent="0.3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1:13" x14ac:dyDescent="0.3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1:13" x14ac:dyDescent="0.3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1:13" x14ac:dyDescent="0.3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1:13" x14ac:dyDescent="0.3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1:13" x14ac:dyDescent="0.3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1:13" x14ac:dyDescent="0.3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1:13" x14ac:dyDescent="0.3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1:13" x14ac:dyDescent="0.3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1:13" x14ac:dyDescent="0.3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1:13" x14ac:dyDescent="0.3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1:13" x14ac:dyDescent="0.3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1:13" x14ac:dyDescent="0.3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1:13" x14ac:dyDescent="0.3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1:13" x14ac:dyDescent="0.3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1:13" x14ac:dyDescent="0.3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1:13" x14ac:dyDescent="0.3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1:13" x14ac:dyDescent="0.3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1:13" x14ac:dyDescent="0.3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1:13" x14ac:dyDescent="0.3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1:13" x14ac:dyDescent="0.3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1:13" x14ac:dyDescent="0.3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1:13" x14ac:dyDescent="0.3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1:13" x14ac:dyDescent="0.3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1:13" x14ac:dyDescent="0.3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1:13" x14ac:dyDescent="0.3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1:13" x14ac:dyDescent="0.3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1:13" x14ac:dyDescent="0.3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1:13" x14ac:dyDescent="0.3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1:13" x14ac:dyDescent="0.3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1:13" x14ac:dyDescent="0.3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1:13" x14ac:dyDescent="0.3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1:13" x14ac:dyDescent="0.3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1:13" x14ac:dyDescent="0.3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1:13" x14ac:dyDescent="0.3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1:13" x14ac:dyDescent="0.3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1:13" x14ac:dyDescent="0.3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1:13" x14ac:dyDescent="0.3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1:13" x14ac:dyDescent="0.3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1:13" x14ac:dyDescent="0.3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1:13" x14ac:dyDescent="0.3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1:13" x14ac:dyDescent="0.3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1:13" x14ac:dyDescent="0.3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1:13" x14ac:dyDescent="0.3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1:13" x14ac:dyDescent="0.3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1:13" x14ac:dyDescent="0.3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1:13" x14ac:dyDescent="0.3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1:13" x14ac:dyDescent="0.3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1:13" x14ac:dyDescent="0.3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1:13" x14ac:dyDescent="0.3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1:13" x14ac:dyDescent="0.3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1:13" x14ac:dyDescent="0.3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1:13" x14ac:dyDescent="0.3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1:13" x14ac:dyDescent="0.3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1:13" x14ac:dyDescent="0.3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1:13" x14ac:dyDescent="0.3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1:13" x14ac:dyDescent="0.3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1:13" x14ac:dyDescent="0.3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1:13" x14ac:dyDescent="0.3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1:13" x14ac:dyDescent="0.3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1:13" x14ac:dyDescent="0.3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1:13" x14ac:dyDescent="0.3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1:13" x14ac:dyDescent="0.3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1:13" x14ac:dyDescent="0.3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1:13" x14ac:dyDescent="0.3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1:13" x14ac:dyDescent="0.3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1:13" x14ac:dyDescent="0.3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1:13" x14ac:dyDescent="0.3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1:13" x14ac:dyDescent="0.3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1:13" x14ac:dyDescent="0.3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1:13" x14ac:dyDescent="0.3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1:13" x14ac:dyDescent="0.3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1:13" x14ac:dyDescent="0.3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1:13" x14ac:dyDescent="0.3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1:13" x14ac:dyDescent="0.3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1:13" x14ac:dyDescent="0.3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1:13" x14ac:dyDescent="0.3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1:13" x14ac:dyDescent="0.3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1:13" x14ac:dyDescent="0.3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1:13" x14ac:dyDescent="0.3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1:13" x14ac:dyDescent="0.3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1:13" x14ac:dyDescent="0.3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1:13" x14ac:dyDescent="0.3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1:13" x14ac:dyDescent="0.3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1:13" x14ac:dyDescent="0.3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1:13" x14ac:dyDescent="0.3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1:13" x14ac:dyDescent="0.3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1:13" x14ac:dyDescent="0.3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1:13" x14ac:dyDescent="0.3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1:13" x14ac:dyDescent="0.3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1:13" x14ac:dyDescent="0.3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1:13" x14ac:dyDescent="0.3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1:13" x14ac:dyDescent="0.3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1:13" x14ac:dyDescent="0.3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1:13" x14ac:dyDescent="0.3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1:13" x14ac:dyDescent="0.3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1:13" x14ac:dyDescent="0.3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1:13" x14ac:dyDescent="0.3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1:13" x14ac:dyDescent="0.3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1:13" x14ac:dyDescent="0.3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1:13" x14ac:dyDescent="0.3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1:13" x14ac:dyDescent="0.3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1:13" x14ac:dyDescent="0.3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1:13" x14ac:dyDescent="0.3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1:13" x14ac:dyDescent="0.3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1:13" x14ac:dyDescent="0.3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1:13" x14ac:dyDescent="0.3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1:13" x14ac:dyDescent="0.3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1:13" x14ac:dyDescent="0.3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1:13" x14ac:dyDescent="0.3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1:13" x14ac:dyDescent="0.3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1:13" x14ac:dyDescent="0.3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1:13" x14ac:dyDescent="0.3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1:13" x14ac:dyDescent="0.3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1:13" x14ac:dyDescent="0.3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1:13" x14ac:dyDescent="0.3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1:13" x14ac:dyDescent="0.3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1:13" x14ac:dyDescent="0.3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1:13" x14ac:dyDescent="0.3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1:13" x14ac:dyDescent="0.3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1:13" x14ac:dyDescent="0.3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1:13" x14ac:dyDescent="0.3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1:13" x14ac:dyDescent="0.3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1:13" x14ac:dyDescent="0.3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1:13" x14ac:dyDescent="0.3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1:13" x14ac:dyDescent="0.3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1:13" x14ac:dyDescent="0.3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1:13" x14ac:dyDescent="0.3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1:13" x14ac:dyDescent="0.3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1:13" x14ac:dyDescent="0.3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1:13" x14ac:dyDescent="0.3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1:13" x14ac:dyDescent="0.3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1:13" x14ac:dyDescent="0.3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1:13" x14ac:dyDescent="0.3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1:13" x14ac:dyDescent="0.3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1:13" x14ac:dyDescent="0.3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1:13" x14ac:dyDescent="0.3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1:13" x14ac:dyDescent="0.3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1:13" x14ac:dyDescent="0.3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1:13" x14ac:dyDescent="0.3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1:13" x14ac:dyDescent="0.3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1:13" x14ac:dyDescent="0.3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1:13" x14ac:dyDescent="0.3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1:13" x14ac:dyDescent="0.3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1:13" x14ac:dyDescent="0.3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1:13" x14ac:dyDescent="0.3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1:13" x14ac:dyDescent="0.3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1:13" x14ac:dyDescent="0.3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1:13" x14ac:dyDescent="0.3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1:13" x14ac:dyDescent="0.3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1:13" x14ac:dyDescent="0.3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1:13" x14ac:dyDescent="0.3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1:13" x14ac:dyDescent="0.3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1:13" x14ac:dyDescent="0.3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1:13" x14ac:dyDescent="0.3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1:13" x14ac:dyDescent="0.3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1:13" x14ac:dyDescent="0.3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1:13" x14ac:dyDescent="0.3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1:13" x14ac:dyDescent="0.3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1:13" x14ac:dyDescent="0.3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1:13" x14ac:dyDescent="0.3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1:13" x14ac:dyDescent="0.3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1:13" x14ac:dyDescent="0.3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1:13" x14ac:dyDescent="0.3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1:13" x14ac:dyDescent="0.3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1:13" x14ac:dyDescent="0.3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1:13" x14ac:dyDescent="0.3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1:13" x14ac:dyDescent="0.3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1:13" x14ac:dyDescent="0.3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1:13" x14ac:dyDescent="0.3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1:13" x14ac:dyDescent="0.3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1:13" x14ac:dyDescent="0.3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1:13" x14ac:dyDescent="0.3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</row>
    <row r="2120" spans="1:13" x14ac:dyDescent="0.3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</row>
    <row r="2121" spans="1:13" x14ac:dyDescent="0.3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1:13" x14ac:dyDescent="0.3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</row>
    <row r="2123" spans="1:13" x14ac:dyDescent="0.3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</row>
    <row r="2124" spans="1:13" x14ac:dyDescent="0.3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</row>
    <row r="2125" spans="1:13" x14ac:dyDescent="0.3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</row>
    <row r="2126" spans="1:13" x14ac:dyDescent="0.3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</row>
    <row r="2127" spans="1:13" x14ac:dyDescent="0.3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</row>
    <row r="2128" spans="1:13" x14ac:dyDescent="0.3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</row>
    <row r="2129" spans="1:13" x14ac:dyDescent="0.3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</row>
    <row r="2130" spans="1:13" x14ac:dyDescent="0.3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</row>
    <row r="2131" spans="1:13" x14ac:dyDescent="0.3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</row>
    <row r="2132" spans="1:13" x14ac:dyDescent="0.3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</row>
    <row r="2133" spans="1:13" x14ac:dyDescent="0.3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</row>
    <row r="2134" spans="1:13" x14ac:dyDescent="0.3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</row>
    <row r="2135" spans="1:13" x14ac:dyDescent="0.3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</row>
    <row r="2136" spans="1:13" x14ac:dyDescent="0.3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</row>
    <row r="2137" spans="1:13" x14ac:dyDescent="0.3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</row>
    <row r="2138" spans="1:13" x14ac:dyDescent="0.3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</row>
    <row r="2139" spans="1:13" x14ac:dyDescent="0.3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</row>
    <row r="2140" spans="1:13" x14ac:dyDescent="0.3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</row>
    <row r="2141" spans="1:13" x14ac:dyDescent="0.3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</row>
    <row r="2142" spans="1:13" x14ac:dyDescent="0.3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1:13" x14ac:dyDescent="0.3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</row>
    <row r="2144" spans="1:13" x14ac:dyDescent="0.3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</row>
    <row r="2145" spans="1:13" x14ac:dyDescent="0.3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</row>
    <row r="2146" spans="1:13" x14ac:dyDescent="0.3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</row>
    <row r="2147" spans="1:13" x14ac:dyDescent="0.3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</row>
    <row r="2148" spans="1:13" x14ac:dyDescent="0.3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</row>
    <row r="2149" spans="1:13" x14ac:dyDescent="0.3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</row>
    <row r="2150" spans="1:13" x14ac:dyDescent="0.3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</row>
    <row r="2151" spans="1:13" x14ac:dyDescent="0.3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1:13" x14ac:dyDescent="0.3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</row>
    <row r="2153" spans="1:13" x14ac:dyDescent="0.3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</row>
    <row r="2154" spans="1:13" x14ac:dyDescent="0.3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</row>
    <row r="2155" spans="1:13" x14ac:dyDescent="0.3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</row>
    <row r="2156" spans="1:13" x14ac:dyDescent="0.3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</row>
    <row r="2157" spans="1:13" x14ac:dyDescent="0.3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</row>
    <row r="2158" spans="1:13" x14ac:dyDescent="0.3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1:13" x14ac:dyDescent="0.3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1:13" x14ac:dyDescent="0.3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1:13" x14ac:dyDescent="0.3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</row>
    <row r="2162" spans="1:13" x14ac:dyDescent="0.3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</row>
    <row r="2163" spans="1:13" x14ac:dyDescent="0.3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</row>
    <row r="2164" spans="1:13" x14ac:dyDescent="0.3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</row>
    <row r="2165" spans="1:13" x14ac:dyDescent="0.3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</row>
    <row r="2166" spans="1:13" x14ac:dyDescent="0.3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</row>
    <row r="2167" spans="1:13" x14ac:dyDescent="0.3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</row>
    <row r="2168" spans="1:13" x14ac:dyDescent="0.3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</row>
    <row r="2169" spans="1:13" x14ac:dyDescent="0.3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</row>
    <row r="2170" spans="1:13" x14ac:dyDescent="0.3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1:13" x14ac:dyDescent="0.3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1:13" x14ac:dyDescent="0.3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</row>
    <row r="2173" spans="1:13" x14ac:dyDescent="0.3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</row>
    <row r="2174" spans="1:13" x14ac:dyDescent="0.3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</row>
    <row r="2175" spans="1:13" x14ac:dyDescent="0.3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</row>
    <row r="2176" spans="1:13" x14ac:dyDescent="0.3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</row>
    <row r="2177" spans="1:13" x14ac:dyDescent="0.3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</row>
    <row r="2178" spans="1:13" x14ac:dyDescent="0.3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</row>
    <row r="2179" spans="1:13" x14ac:dyDescent="0.3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</row>
    <row r="2180" spans="1:13" x14ac:dyDescent="0.3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</row>
    <row r="2181" spans="1:13" x14ac:dyDescent="0.3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</row>
    <row r="2182" spans="1:13" x14ac:dyDescent="0.3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</row>
    <row r="2183" spans="1:13" x14ac:dyDescent="0.3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</row>
    <row r="2184" spans="1:13" x14ac:dyDescent="0.3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</row>
    <row r="2185" spans="1:13" x14ac:dyDescent="0.3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</row>
    <row r="2186" spans="1:13" x14ac:dyDescent="0.3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</row>
    <row r="2187" spans="1:13" x14ac:dyDescent="0.3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</row>
    <row r="2188" spans="1:13" x14ac:dyDescent="0.3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</row>
    <row r="2189" spans="1:13" x14ac:dyDescent="0.3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</row>
    <row r="2190" spans="1:13" x14ac:dyDescent="0.3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</row>
    <row r="2191" spans="1:13" x14ac:dyDescent="0.3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</row>
    <row r="2192" spans="1:13" x14ac:dyDescent="0.3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</row>
    <row r="2193" spans="1:13" x14ac:dyDescent="0.3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</row>
    <row r="2194" spans="1:13" x14ac:dyDescent="0.3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</row>
    <row r="2195" spans="1:13" x14ac:dyDescent="0.3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</row>
    <row r="2196" spans="1:13" x14ac:dyDescent="0.3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</row>
    <row r="2197" spans="1:13" x14ac:dyDescent="0.3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</row>
    <row r="2198" spans="1:13" x14ac:dyDescent="0.3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</row>
    <row r="2199" spans="1:13" x14ac:dyDescent="0.3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</row>
    <row r="2200" spans="1:13" x14ac:dyDescent="0.3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</row>
    <row r="2201" spans="1:13" x14ac:dyDescent="0.3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</row>
    <row r="2202" spans="1:13" x14ac:dyDescent="0.3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</row>
    <row r="2203" spans="1:13" x14ac:dyDescent="0.3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</row>
    <row r="2204" spans="1:13" x14ac:dyDescent="0.3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</row>
    <row r="2205" spans="1:13" x14ac:dyDescent="0.3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</row>
    <row r="2206" spans="1:13" x14ac:dyDescent="0.3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</row>
    <row r="2207" spans="1:13" x14ac:dyDescent="0.3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</row>
    <row r="2208" spans="1:13" x14ac:dyDescent="0.3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</row>
    <row r="2209" spans="1:13" x14ac:dyDescent="0.3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</row>
    <row r="2210" spans="1:13" x14ac:dyDescent="0.3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</row>
    <row r="2211" spans="1:13" x14ac:dyDescent="0.3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</row>
    <row r="2212" spans="1:13" x14ac:dyDescent="0.3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</row>
    <row r="2213" spans="1:13" x14ac:dyDescent="0.3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</row>
    <row r="2214" spans="1:13" x14ac:dyDescent="0.3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</row>
    <row r="2215" spans="1:13" x14ac:dyDescent="0.3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</row>
    <row r="2216" spans="1:13" x14ac:dyDescent="0.3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</row>
    <row r="2217" spans="1:13" x14ac:dyDescent="0.3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</row>
    <row r="2218" spans="1:13" x14ac:dyDescent="0.3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</row>
    <row r="2219" spans="1:13" x14ac:dyDescent="0.3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</row>
    <row r="2220" spans="1:13" x14ac:dyDescent="0.3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</row>
    <row r="2221" spans="1:13" x14ac:dyDescent="0.3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</row>
    <row r="2222" spans="1:13" x14ac:dyDescent="0.3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1:13" x14ac:dyDescent="0.3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1:13" x14ac:dyDescent="0.3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</row>
    <row r="2225" spans="1:13" x14ac:dyDescent="0.3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</row>
    <row r="2226" spans="1:13" x14ac:dyDescent="0.3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</row>
    <row r="2227" spans="1:13" x14ac:dyDescent="0.3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</row>
    <row r="2228" spans="1:13" x14ac:dyDescent="0.3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</row>
    <row r="2229" spans="1:13" x14ac:dyDescent="0.3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</row>
    <row r="2230" spans="1:13" x14ac:dyDescent="0.3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</row>
    <row r="2231" spans="1:13" x14ac:dyDescent="0.3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</row>
    <row r="2232" spans="1:13" x14ac:dyDescent="0.3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</row>
    <row r="2233" spans="1:13" x14ac:dyDescent="0.3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</row>
    <row r="2234" spans="1:13" x14ac:dyDescent="0.3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</row>
    <row r="2235" spans="1:13" x14ac:dyDescent="0.3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</row>
    <row r="2236" spans="1:13" x14ac:dyDescent="0.3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</row>
    <row r="2237" spans="1:13" x14ac:dyDescent="0.3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</row>
    <row r="2238" spans="1:13" x14ac:dyDescent="0.3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</row>
    <row r="2239" spans="1:13" x14ac:dyDescent="0.3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</row>
    <row r="2240" spans="1:13" x14ac:dyDescent="0.3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</row>
    <row r="2241" spans="1:13" x14ac:dyDescent="0.3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</row>
    <row r="2242" spans="1:13" x14ac:dyDescent="0.3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</row>
    <row r="2243" spans="1:13" x14ac:dyDescent="0.3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</row>
    <row r="2244" spans="1:13" x14ac:dyDescent="0.3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</row>
    <row r="2245" spans="1:13" x14ac:dyDescent="0.3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</row>
    <row r="2246" spans="1:13" x14ac:dyDescent="0.3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</row>
    <row r="2247" spans="1:13" x14ac:dyDescent="0.3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</row>
    <row r="2248" spans="1:13" x14ac:dyDescent="0.3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</row>
    <row r="2249" spans="1:13" x14ac:dyDescent="0.3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</row>
    <row r="2250" spans="1:13" x14ac:dyDescent="0.3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</row>
    <row r="2251" spans="1:13" x14ac:dyDescent="0.3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</row>
    <row r="2252" spans="1:13" x14ac:dyDescent="0.3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</row>
    <row r="2253" spans="1:13" x14ac:dyDescent="0.3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1:13" x14ac:dyDescent="0.3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1:13" x14ac:dyDescent="0.3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</row>
    <row r="2256" spans="1:13" x14ac:dyDescent="0.3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</row>
    <row r="2257" spans="1:13" x14ac:dyDescent="0.3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</row>
    <row r="2258" spans="1:13" x14ac:dyDescent="0.3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</row>
    <row r="2259" spans="1:13" x14ac:dyDescent="0.3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</row>
    <row r="2260" spans="1:13" x14ac:dyDescent="0.3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</row>
    <row r="2261" spans="1:13" x14ac:dyDescent="0.3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</row>
    <row r="2262" spans="1:13" x14ac:dyDescent="0.3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</row>
    <row r="2263" spans="1:13" x14ac:dyDescent="0.3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</row>
    <row r="2264" spans="1:13" x14ac:dyDescent="0.3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</row>
    <row r="2265" spans="1:13" x14ac:dyDescent="0.3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</row>
    <row r="2266" spans="1:13" x14ac:dyDescent="0.3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</row>
    <row r="2267" spans="1:13" x14ac:dyDescent="0.3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</row>
    <row r="2268" spans="1:13" x14ac:dyDescent="0.3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</row>
    <row r="2269" spans="1:13" x14ac:dyDescent="0.3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</row>
    <row r="2270" spans="1:13" x14ac:dyDescent="0.3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</row>
    <row r="2271" spans="1:13" x14ac:dyDescent="0.3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</row>
    <row r="2272" spans="1:13" x14ac:dyDescent="0.3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</row>
    <row r="2273" spans="1:13" x14ac:dyDescent="0.3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</row>
    <row r="2274" spans="1:13" x14ac:dyDescent="0.3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</row>
    <row r="2275" spans="1:13" x14ac:dyDescent="0.3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</row>
    <row r="2276" spans="1:13" x14ac:dyDescent="0.3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</row>
    <row r="2277" spans="1:13" x14ac:dyDescent="0.3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</row>
    <row r="2278" spans="1:13" x14ac:dyDescent="0.3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</row>
    <row r="2279" spans="1:13" x14ac:dyDescent="0.3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</row>
    <row r="2280" spans="1:13" x14ac:dyDescent="0.3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</row>
    <row r="2281" spans="1:13" x14ac:dyDescent="0.3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</row>
    <row r="2282" spans="1:13" x14ac:dyDescent="0.3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</row>
    <row r="2283" spans="1:13" x14ac:dyDescent="0.3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</row>
    <row r="2284" spans="1:13" x14ac:dyDescent="0.3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</row>
    <row r="2285" spans="1:13" x14ac:dyDescent="0.3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1:13" x14ac:dyDescent="0.3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1:13" x14ac:dyDescent="0.3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</row>
    <row r="2288" spans="1:13" x14ac:dyDescent="0.3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</row>
    <row r="2289" spans="1:13" x14ac:dyDescent="0.3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</row>
    <row r="2290" spans="1:13" x14ac:dyDescent="0.3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</row>
    <row r="2291" spans="1:13" x14ac:dyDescent="0.3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</row>
    <row r="2292" spans="1:13" x14ac:dyDescent="0.3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</row>
    <row r="2293" spans="1:13" x14ac:dyDescent="0.3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</row>
    <row r="2294" spans="1:13" x14ac:dyDescent="0.3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</row>
    <row r="2295" spans="1:13" x14ac:dyDescent="0.3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1:13" x14ac:dyDescent="0.3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</row>
    <row r="2297" spans="1:13" x14ac:dyDescent="0.3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</row>
    <row r="2298" spans="1:13" x14ac:dyDescent="0.3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</row>
    <row r="2299" spans="1:13" x14ac:dyDescent="0.3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</row>
    <row r="2300" spans="1:13" x14ac:dyDescent="0.3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</row>
    <row r="2301" spans="1:13" x14ac:dyDescent="0.3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</row>
    <row r="2302" spans="1:13" x14ac:dyDescent="0.3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1:13" x14ac:dyDescent="0.3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1:13" x14ac:dyDescent="0.3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</row>
    <row r="2305" spans="1:13" x14ac:dyDescent="0.3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</row>
    <row r="2306" spans="1:13" x14ac:dyDescent="0.3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</row>
    <row r="2307" spans="1:13" x14ac:dyDescent="0.3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</row>
    <row r="2308" spans="1:13" x14ac:dyDescent="0.3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</row>
    <row r="2309" spans="1:13" x14ac:dyDescent="0.3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</row>
    <row r="2310" spans="1:13" x14ac:dyDescent="0.3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</row>
    <row r="2311" spans="1:13" x14ac:dyDescent="0.3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</row>
    <row r="2312" spans="1:13" x14ac:dyDescent="0.3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</row>
    <row r="2313" spans="1:13" x14ac:dyDescent="0.3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</row>
    <row r="2314" spans="1:13" x14ac:dyDescent="0.3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</row>
    <row r="2315" spans="1:13" x14ac:dyDescent="0.3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</row>
    <row r="2316" spans="1:13" x14ac:dyDescent="0.3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</row>
    <row r="2317" spans="1:13" x14ac:dyDescent="0.3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</row>
    <row r="2318" spans="1:13" x14ac:dyDescent="0.3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</row>
    <row r="2319" spans="1:13" x14ac:dyDescent="0.3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1:13" x14ac:dyDescent="0.3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</row>
    <row r="2321" spans="1:13" x14ac:dyDescent="0.3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</row>
    <row r="2322" spans="1:13" x14ac:dyDescent="0.3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</row>
    <row r="2323" spans="1:13" x14ac:dyDescent="0.3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</row>
    <row r="2324" spans="1:13" x14ac:dyDescent="0.3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</row>
    <row r="2325" spans="1:13" x14ac:dyDescent="0.3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</row>
    <row r="2326" spans="1:13" x14ac:dyDescent="0.3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</row>
    <row r="2327" spans="1:13" x14ac:dyDescent="0.3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1:13" x14ac:dyDescent="0.3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</row>
    <row r="2329" spans="1:13" x14ac:dyDescent="0.3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</row>
    <row r="2330" spans="1:13" x14ac:dyDescent="0.3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</row>
    <row r="2331" spans="1:13" x14ac:dyDescent="0.3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</row>
    <row r="2332" spans="1:13" x14ac:dyDescent="0.3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</row>
    <row r="2333" spans="1:13" x14ac:dyDescent="0.3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</row>
    <row r="2334" spans="1:13" x14ac:dyDescent="0.3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</row>
    <row r="2335" spans="1:13" x14ac:dyDescent="0.3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1:13" x14ac:dyDescent="0.3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</row>
    <row r="2337" spans="1:13" x14ac:dyDescent="0.3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</row>
    <row r="2338" spans="1:13" x14ac:dyDescent="0.3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</row>
    <row r="2339" spans="1:13" x14ac:dyDescent="0.3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</row>
    <row r="2340" spans="1:13" x14ac:dyDescent="0.3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</row>
    <row r="2341" spans="1:13" x14ac:dyDescent="0.3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</row>
    <row r="2342" spans="1:13" x14ac:dyDescent="0.3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</row>
    <row r="2343" spans="1:13" x14ac:dyDescent="0.3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</row>
    <row r="2344" spans="1:13" x14ac:dyDescent="0.3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</row>
    <row r="2345" spans="1:13" x14ac:dyDescent="0.3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</row>
    <row r="2346" spans="1:13" x14ac:dyDescent="0.3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</row>
    <row r="2347" spans="1:13" x14ac:dyDescent="0.3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</row>
    <row r="2348" spans="1:13" x14ac:dyDescent="0.3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</row>
    <row r="2349" spans="1:13" x14ac:dyDescent="0.3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</row>
    <row r="2350" spans="1:13" x14ac:dyDescent="0.3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1:13" x14ac:dyDescent="0.3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1:13" x14ac:dyDescent="0.3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</row>
    <row r="2353" spans="1:13" x14ac:dyDescent="0.3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</row>
    <row r="2354" spans="1:13" x14ac:dyDescent="0.3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</row>
    <row r="2355" spans="1:13" x14ac:dyDescent="0.3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</row>
    <row r="2356" spans="1:13" x14ac:dyDescent="0.3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</row>
    <row r="2357" spans="1:13" x14ac:dyDescent="0.3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</row>
    <row r="2358" spans="1:13" x14ac:dyDescent="0.3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</row>
    <row r="2359" spans="1:13" x14ac:dyDescent="0.3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</row>
    <row r="2360" spans="1:13" x14ac:dyDescent="0.3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</row>
    <row r="2361" spans="1:13" x14ac:dyDescent="0.3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</row>
    <row r="2362" spans="1:13" x14ac:dyDescent="0.3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</row>
    <row r="2363" spans="1:13" x14ac:dyDescent="0.3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</row>
    <row r="2364" spans="1:13" x14ac:dyDescent="0.3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</row>
    <row r="2365" spans="1:13" x14ac:dyDescent="0.3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</row>
    <row r="2366" spans="1:13" x14ac:dyDescent="0.3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</row>
    <row r="2367" spans="1:13" x14ac:dyDescent="0.3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</row>
    <row r="2368" spans="1:13" x14ac:dyDescent="0.3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</row>
    <row r="2369" spans="1:13" x14ac:dyDescent="0.3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</row>
    <row r="2370" spans="1:13" x14ac:dyDescent="0.3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</row>
    <row r="2371" spans="1:13" x14ac:dyDescent="0.3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</row>
    <row r="2372" spans="1:13" x14ac:dyDescent="0.3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</row>
    <row r="2373" spans="1:13" x14ac:dyDescent="0.3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</row>
    <row r="2374" spans="1:13" x14ac:dyDescent="0.3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</row>
    <row r="2375" spans="1:13" x14ac:dyDescent="0.3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</row>
    <row r="2376" spans="1:13" x14ac:dyDescent="0.3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1:13" x14ac:dyDescent="0.3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</row>
    <row r="2378" spans="1:13" x14ac:dyDescent="0.3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</row>
    <row r="2379" spans="1:13" x14ac:dyDescent="0.3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</row>
    <row r="2380" spans="1:13" x14ac:dyDescent="0.3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</row>
    <row r="2381" spans="1:13" x14ac:dyDescent="0.3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</row>
    <row r="2382" spans="1:13" x14ac:dyDescent="0.3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1:13" x14ac:dyDescent="0.3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</row>
    <row r="2384" spans="1:13" x14ac:dyDescent="0.3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1:13" x14ac:dyDescent="0.3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1:13" x14ac:dyDescent="0.3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</row>
    <row r="2387" spans="1:13" x14ac:dyDescent="0.3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</row>
    <row r="2388" spans="1:13" x14ac:dyDescent="0.3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</row>
    <row r="2389" spans="1:13" x14ac:dyDescent="0.3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1:13" x14ac:dyDescent="0.3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1:13" x14ac:dyDescent="0.3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</row>
    <row r="2392" spans="1:13" x14ac:dyDescent="0.3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1:13" x14ac:dyDescent="0.3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</row>
    <row r="2394" spans="1:13" x14ac:dyDescent="0.3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</row>
    <row r="2395" spans="1:13" x14ac:dyDescent="0.3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</row>
    <row r="2396" spans="1:13" x14ac:dyDescent="0.3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</row>
    <row r="2397" spans="1:13" x14ac:dyDescent="0.3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</row>
    <row r="2398" spans="1:13" x14ac:dyDescent="0.3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</row>
    <row r="2399" spans="1:13" x14ac:dyDescent="0.3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</row>
    <row r="2400" spans="1:13" x14ac:dyDescent="0.3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</row>
    <row r="2401" spans="1:13" x14ac:dyDescent="0.3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</row>
    <row r="2402" spans="1:13" x14ac:dyDescent="0.3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</row>
    <row r="2403" spans="1:13" x14ac:dyDescent="0.3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</row>
    <row r="2404" spans="1:13" x14ac:dyDescent="0.3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</row>
    <row r="2405" spans="1:13" x14ac:dyDescent="0.3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</row>
    <row r="2406" spans="1:13" x14ac:dyDescent="0.3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</row>
    <row r="2407" spans="1:13" x14ac:dyDescent="0.3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</row>
    <row r="2408" spans="1:13" x14ac:dyDescent="0.3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1:13" x14ac:dyDescent="0.3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</row>
    <row r="2410" spans="1:13" x14ac:dyDescent="0.3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</row>
    <row r="2411" spans="1:13" x14ac:dyDescent="0.3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</row>
  </sheetData>
  <sheetProtection algorithmName="SHA-512" hashValue="bLR6MrR0QIcl3JPFQI6X8dqFGX5K3CWRmgG0C35OxWKYqBcqmD0zVGtMLYJWgBf2tnRYTsv2sMGiI+B/XpXlIg==" saltValue="3gwQQ/iXhIEzvQJEV0e2zw==" spinCount="100000" sheet="1" objects="1" scenarios="1"/>
  <mergeCells count="3">
    <mergeCell ref="I8:L8"/>
    <mergeCell ref="B25:D25"/>
    <mergeCell ref="C8:H8"/>
  </mergeCells>
  <dataValidations xWindow="431" yWindow="473" count="2">
    <dataValidation allowBlank="1" showInputMessage="1" showErrorMessage="1" promptTitle="نوع الوجبات" prompt="المقصود بنوع الوجبات على سبيل المثال لا الحصر : مرضى عادي ، مرضى حميات خاصة ، أطفال عادي ، عسكري فطورن عسكري غداء، عسكري عشاء." sqref="B9" xr:uid="{1FC7F67C-8529-4A1D-9C75-9AEC634E0128}"/>
    <dataValidation allowBlank="1" showInputMessage="1" showErrorMessage="1" promptTitle="تنبيه:" prompt="يتم تعبئتها من قبل EXPRO" sqref="E9:F19" xr:uid="{C3D8D4B7-52A5-4A21-A82B-F63D3B560F20}"/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4:O1667"/>
  <sheetViews>
    <sheetView showGridLines="0" rightToLeft="1" zoomScaleNormal="100" workbookViewId="0">
      <selection activeCell="A3" sqref="A3"/>
    </sheetView>
  </sheetViews>
  <sheetFormatPr defaultColWidth="9.25" defaultRowHeight="14" x14ac:dyDescent="0.3"/>
  <cols>
    <col min="1" max="2" width="8.75" customWidth="1"/>
    <col min="3" max="4" width="15.58203125" bestFit="1" customWidth="1"/>
    <col min="5" max="5" width="14.75" bestFit="1" customWidth="1"/>
    <col min="6" max="6" width="19.25" bestFit="1" customWidth="1"/>
    <col min="7" max="7" width="8.75"/>
    <col min="8" max="8" width="11" bestFit="1" customWidth="1"/>
    <col min="9" max="9" width="11" customWidth="1"/>
    <col min="10" max="11" width="19.25" bestFit="1" customWidth="1"/>
    <col min="12" max="12" width="6.25" bestFit="1" customWidth="1"/>
    <col min="13" max="13" width="11" bestFit="1" customWidth="1"/>
    <col min="14" max="14" width="19.25" bestFit="1" customWidth="1"/>
    <col min="15" max="15" width="59.75" bestFit="1" customWidth="1"/>
    <col min="16" max="16384" width="9.25" style="1"/>
  </cols>
  <sheetData>
    <row r="4" spans="1:15" ht="13" customHeight="1" x14ac:dyDescent="0.3">
      <c r="A4" s="6" t="s">
        <v>63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6" spans="1:15" ht="18" x14ac:dyDescent="0.7">
      <c r="A6" s="30"/>
      <c r="B6" s="255" t="s">
        <v>45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</row>
    <row r="7" spans="1:15" ht="18" x14ac:dyDescent="0.3">
      <c r="A7" s="30"/>
      <c r="B7" s="259" t="s">
        <v>72</v>
      </c>
      <c r="C7" s="31" t="s">
        <v>46</v>
      </c>
      <c r="D7" s="31" t="s">
        <v>47</v>
      </c>
      <c r="E7" s="257" t="s">
        <v>48</v>
      </c>
      <c r="F7" s="258"/>
      <c r="G7" s="257" t="s">
        <v>196</v>
      </c>
      <c r="H7" s="262"/>
      <c r="I7" s="258"/>
      <c r="J7" s="257" t="s">
        <v>49</v>
      </c>
      <c r="K7" s="262"/>
      <c r="L7" s="258"/>
      <c r="M7" s="257" t="s">
        <v>84</v>
      </c>
      <c r="N7" s="258"/>
      <c r="O7" s="31" t="s">
        <v>50</v>
      </c>
    </row>
    <row r="8" spans="1:15" ht="14.25" customHeight="1" x14ac:dyDescent="0.3">
      <c r="A8" s="30"/>
      <c r="B8" s="260"/>
      <c r="C8" s="267" t="s">
        <v>52</v>
      </c>
      <c r="D8" s="267" t="s">
        <v>51</v>
      </c>
      <c r="E8" s="268" t="s">
        <v>53</v>
      </c>
      <c r="F8" s="269"/>
      <c r="G8" s="268" t="s">
        <v>53</v>
      </c>
      <c r="H8" s="269"/>
      <c r="I8" s="147"/>
      <c r="J8" s="268" t="s">
        <v>53</v>
      </c>
      <c r="K8" s="269"/>
      <c r="L8" s="141"/>
      <c r="M8" s="268" t="s">
        <v>53</v>
      </c>
      <c r="N8" s="269"/>
      <c r="O8" s="265" t="s">
        <v>52</v>
      </c>
    </row>
    <row r="9" spans="1:15" ht="18" x14ac:dyDescent="0.7">
      <c r="A9" s="30"/>
      <c r="B9" s="261"/>
      <c r="C9" s="267"/>
      <c r="D9" s="267"/>
      <c r="E9" s="32" t="s">
        <v>13</v>
      </c>
      <c r="F9" s="33" t="s">
        <v>60</v>
      </c>
      <c r="G9" s="32" t="s">
        <v>13</v>
      </c>
      <c r="H9" s="33" t="s">
        <v>60</v>
      </c>
      <c r="I9" s="148" t="s">
        <v>163</v>
      </c>
      <c r="J9" s="32" t="s">
        <v>13</v>
      </c>
      <c r="K9" s="33" t="s">
        <v>60</v>
      </c>
      <c r="L9" s="139" t="s">
        <v>163</v>
      </c>
      <c r="M9" s="32" t="s">
        <v>13</v>
      </c>
      <c r="N9" s="33" t="s">
        <v>60</v>
      </c>
      <c r="O9" s="266"/>
    </row>
    <row r="10" spans="1:15" x14ac:dyDescent="0.3">
      <c r="B10" s="46">
        <v>1</v>
      </c>
      <c r="C10" s="145"/>
      <c r="D10" s="146"/>
      <c r="E10" s="146"/>
      <c r="F10" s="146"/>
      <c r="G10" s="143"/>
      <c r="H10" s="143"/>
      <c r="I10" s="151"/>
      <c r="J10" s="143"/>
      <c r="K10" s="143"/>
      <c r="L10" s="150"/>
      <c r="M10" s="58">
        <f>J10*G10*E10</f>
        <v>0</v>
      </c>
      <c r="N10" s="58">
        <f>K10*H10*F10</f>
        <v>0</v>
      </c>
      <c r="O10" s="143"/>
    </row>
    <row r="11" spans="1:15" x14ac:dyDescent="0.3">
      <c r="B11" s="46">
        <v>2</v>
      </c>
      <c r="C11" s="145"/>
      <c r="D11" s="146"/>
      <c r="E11" s="146"/>
      <c r="F11" s="146"/>
      <c r="G11" s="143"/>
      <c r="H11" s="143"/>
      <c r="I11" s="151"/>
      <c r="J11" s="143"/>
      <c r="K11" s="143"/>
      <c r="L11" s="150"/>
      <c r="M11" s="58">
        <f t="shared" ref="M11:M34" si="0">J11*G11*E11</f>
        <v>0</v>
      </c>
      <c r="N11" s="58">
        <f t="shared" ref="N11:N34" si="1">K11*H11*F11</f>
        <v>0</v>
      </c>
      <c r="O11" s="143"/>
    </row>
    <row r="12" spans="1:15" x14ac:dyDescent="0.3">
      <c r="B12" s="46">
        <v>3</v>
      </c>
      <c r="C12" s="145"/>
      <c r="D12" s="146"/>
      <c r="E12" s="146"/>
      <c r="F12" s="146"/>
      <c r="G12" s="143"/>
      <c r="H12" s="143"/>
      <c r="I12" s="151"/>
      <c r="J12" s="143"/>
      <c r="K12" s="143"/>
      <c r="L12" s="150"/>
      <c r="M12" s="58">
        <f t="shared" si="0"/>
        <v>0</v>
      </c>
      <c r="N12" s="58">
        <f t="shared" si="1"/>
        <v>0</v>
      </c>
      <c r="O12" s="143"/>
    </row>
    <row r="13" spans="1:15" x14ac:dyDescent="0.3">
      <c r="B13" s="46">
        <v>4</v>
      </c>
      <c r="C13" s="145"/>
      <c r="D13" s="146"/>
      <c r="E13" s="146"/>
      <c r="F13" s="146"/>
      <c r="G13" s="143"/>
      <c r="H13" s="143"/>
      <c r="I13" s="151"/>
      <c r="J13" s="143"/>
      <c r="K13" s="143"/>
      <c r="L13" s="150"/>
      <c r="M13" s="58">
        <f t="shared" si="0"/>
        <v>0</v>
      </c>
      <c r="N13" s="58">
        <f t="shared" si="1"/>
        <v>0</v>
      </c>
      <c r="O13" s="143"/>
    </row>
    <row r="14" spans="1:15" x14ac:dyDescent="0.3">
      <c r="B14" s="46">
        <v>5</v>
      </c>
      <c r="C14" s="145"/>
      <c r="D14" s="146"/>
      <c r="E14" s="146"/>
      <c r="F14" s="146"/>
      <c r="G14" s="143"/>
      <c r="H14" s="143"/>
      <c r="I14" s="151"/>
      <c r="J14" s="143"/>
      <c r="K14" s="143"/>
      <c r="L14" s="150"/>
      <c r="M14" s="58">
        <f t="shared" si="0"/>
        <v>0</v>
      </c>
      <c r="N14" s="58">
        <f t="shared" si="1"/>
        <v>0</v>
      </c>
      <c r="O14" s="143"/>
    </row>
    <row r="15" spans="1:15" x14ac:dyDescent="0.3">
      <c r="B15" s="46">
        <v>6</v>
      </c>
      <c r="C15" s="145"/>
      <c r="D15" s="146"/>
      <c r="E15" s="146"/>
      <c r="F15" s="146"/>
      <c r="G15" s="143"/>
      <c r="H15" s="143"/>
      <c r="I15" s="151"/>
      <c r="J15" s="143"/>
      <c r="K15" s="143"/>
      <c r="L15" s="150"/>
      <c r="M15" s="58">
        <f t="shared" si="0"/>
        <v>0</v>
      </c>
      <c r="N15" s="58">
        <f t="shared" si="1"/>
        <v>0</v>
      </c>
      <c r="O15" s="143"/>
    </row>
    <row r="16" spans="1:15" x14ac:dyDescent="0.3">
      <c r="B16" s="46">
        <v>7</v>
      </c>
      <c r="C16" s="145"/>
      <c r="D16" s="146"/>
      <c r="E16" s="146"/>
      <c r="F16" s="146"/>
      <c r="G16" s="143"/>
      <c r="H16" s="143"/>
      <c r="I16" s="151"/>
      <c r="J16" s="143"/>
      <c r="K16" s="143"/>
      <c r="L16" s="150"/>
      <c r="M16" s="58">
        <f t="shared" si="0"/>
        <v>0</v>
      </c>
      <c r="N16" s="58">
        <f t="shared" si="1"/>
        <v>0</v>
      </c>
      <c r="O16" s="143"/>
    </row>
    <row r="17" spans="2:15" x14ac:dyDescent="0.3">
      <c r="B17" s="46">
        <v>8</v>
      </c>
      <c r="C17" s="145"/>
      <c r="D17" s="146"/>
      <c r="E17" s="146"/>
      <c r="F17" s="146"/>
      <c r="G17" s="143"/>
      <c r="H17" s="143"/>
      <c r="I17" s="151"/>
      <c r="J17" s="143"/>
      <c r="K17" s="143"/>
      <c r="L17" s="150"/>
      <c r="M17" s="58">
        <f t="shared" si="0"/>
        <v>0</v>
      </c>
      <c r="N17" s="58">
        <f t="shared" si="1"/>
        <v>0</v>
      </c>
      <c r="O17" s="143"/>
    </row>
    <row r="18" spans="2:15" x14ac:dyDescent="0.3">
      <c r="B18" s="46">
        <v>9</v>
      </c>
      <c r="C18" s="145"/>
      <c r="D18" s="146"/>
      <c r="E18" s="146"/>
      <c r="F18" s="146"/>
      <c r="G18" s="143"/>
      <c r="H18" s="143"/>
      <c r="I18" s="151"/>
      <c r="J18" s="143"/>
      <c r="K18" s="143"/>
      <c r="L18" s="150"/>
      <c r="M18" s="58">
        <f t="shared" si="0"/>
        <v>0</v>
      </c>
      <c r="N18" s="58">
        <f t="shared" si="1"/>
        <v>0</v>
      </c>
      <c r="O18" s="143"/>
    </row>
    <row r="19" spans="2:15" x14ac:dyDescent="0.3">
      <c r="B19" s="46">
        <v>10</v>
      </c>
      <c r="C19" s="145"/>
      <c r="D19" s="146"/>
      <c r="E19" s="146"/>
      <c r="F19" s="146"/>
      <c r="G19" s="143"/>
      <c r="H19" s="143"/>
      <c r="I19" s="151"/>
      <c r="J19" s="143"/>
      <c r="K19" s="143"/>
      <c r="L19" s="150"/>
      <c r="M19" s="58">
        <f t="shared" si="0"/>
        <v>0</v>
      </c>
      <c r="N19" s="58">
        <f t="shared" si="1"/>
        <v>0</v>
      </c>
      <c r="O19" s="143"/>
    </row>
    <row r="20" spans="2:15" x14ac:dyDescent="0.3">
      <c r="B20" s="46">
        <v>11</v>
      </c>
      <c r="C20" s="145"/>
      <c r="D20" s="146"/>
      <c r="E20" s="146"/>
      <c r="F20" s="146"/>
      <c r="G20" s="143"/>
      <c r="H20" s="143"/>
      <c r="I20" s="151"/>
      <c r="J20" s="143"/>
      <c r="K20" s="143"/>
      <c r="L20" s="150"/>
      <c r="M20" s="58">
        <f t="shared" si="0"/>
        <v>0</v>
      </c>
      <c r="N20" s="58">
        <f t="shared" si="1"/>
        <v>0</v>
      </c>
      <c r="O20" s="143"/>
    </row>
    <row r="21" spans="2:15" x14ac:dyDescent="0.3">
      <c r="B21" s="46">
        <v>12</v>
      </c>
      <c r="C21" s="145"/>
      <c r="D21" s="146"/>
      <c r="E21" s="146"/>
      <c r="F21" s="146"/>
      <c r="G21" s="143"/>
      <c r="H21" s="143"/>
      <c r="I21" s="151"/>
      <c r="J21" s="143"/>
      <c r="K21" s="143"/>
      <c r="L21" s="150"/>
      <c r="M21" s="58">
        <f t="shared" si="0"/>
        <v>0</v>
      </c>
      <c r="N21" s="58">
        <f t="shared" si="1"/>
        <v>0</v>
      </c>
      <c r="O21" s="143"/>
    </row>
    <row r="22" spans="2:15" x14ac:dyDescent="0.3">
      <c r="B22" s="46">
        <v>13</v>
      </c>
      <c r="C22" s="145"/>
      <c r="D22" s="146"/>
      <c r="E22" s="146"/>
      <c r="F22" s="146"/>
      <c r="G22" s="143"/>
      <c r="H22" s="143"/>
      <c r="I22" s="151"/>
      <c r="J22" s="143"/>
      <c r="K22" s="143"/>
      <c r="L22" s="150"/>
      <c r="M22" s="58">
        <f t="shared" si="0"/>
        <v>0</v>
      </c>
      <c r="N22" s="58">
        <f t="shared" si="1"/>
        <v>0</v>
      </c>
      <c r="O22" s="143"/>
    </row>
    <row r="23" spans="2:15" x14ac:dyDescent="0.3">
      <c r="B23" s="46">
        <v>14</v>
      </c>
      <c r="C23" s="145"/>
      <c r="D23" s="146"/>
      <c r="E23" s="146"/>
      <c r="F23" s="146"/>
      <c r="G23" s="143"/>
      <c r="H23" s="143"/>
      <c r="I23" s="151"/>
      <c r="J23" s="143"/>
      <c r="K23" s="143"/>
      <c r="L23" s="150"/>
      <c r="M23" s="58">
        <f t="shared" si="0"/>
        <v>0</v>
      </c>
      <c r="N23" s="58">
        <f t="shared" si="1"/>
        <v>0</v>
      </c>
      <c r="O23" s="143"/>
    </row>
    <row r="24" spans="2:15" x14ac:dyDescent="0.3">
      <c r="B24" s="46">
        <v>15</v>
      </c>
      <c r="C24" s="145"/>
      <c r="D24" s="146"/>
      <c r="E24" s="146"/>
      <c r="F24" s="146"/>
      <c r="G24" s="143"/>
      <c r="H24" s="143"/>
      <c r="I24" s="151"/>
      <c r="J24" s="143"/>
      <c r="K24" s="143"/>
      <c r="L24" s="150"/>
      <c r="M24" s="58">
        <f t="shared" si="0"/>
        <v>0</v>
      </c>
      <c r="N24" s="58">
        <f t="shared" si="1"/>
        <v>0</v>
      </c>
      <c r="O24" s="143"/>
    </row>
    <row r="25" spans="2:15" x14ac:dyDescent="0.3">
      <c r="B25" s="46">
        <v>16</v>
      </c>
      <c r="C25" s="145"/>
      <c r="D25" s="146"/>
      <c r="E25" s="146"/>
      <c r="F25" s="146"/>
      <c r="G25" s="143"/>
      <c r="H25" s="143"/>
      <c r="I25" s="151"/>
      <c r="J25" s="143"/>
      <c r="K25" s="143"/>
      <c r="L25" s="150"/>
      <c r="M25" s="58">
        <f t="shared" si="0"/>
        <v>0</v>
      </c>
      <c r="N25" s="58">
        <f t="shared" si="1"/>
        <v>0</v>
      </c>
      <c r="O25" s="143"/>
    </row>
    <row r="26" spans="2:15" x14ac:dyDescent="0.3">
      <c r="B26" s="46">
        <v>17</v>
      </c>
      <c r="C26" s="145"/>
      <c r="D26" s="146"/>
      <c r="E26" s="146"/>
      <c r="F26" s="146"/>
      <c r="G26" s="143"/>
      <c r="H26" s="143"/>
      <c r="I26" s="151"/>
      <c r="J26" s="143"/>
      <c r="K26" s="143"/>
      <c r="L26" s="150"/>
      <c r="M26" s="58">
        <f t="shared" si="0"/>
        <v>0</v>
      </c>
      <c r="N26" s="58">
        <f t="shared" si="1"/>
        <v>0</v>
      </c>
      <c r="O26" s="143"/>
    </row>
    <row r="27" spans="2:15" x14ac:dyDescent="0.3">
      <c r="B27" s="46">
        <v>18</v>
      </c>
      <c r="C27" s="145"/>
      <c r="D27" s="146"/>
      <c r="E27" s="146"/>
      <c r="F27" s="146"/>
      <c r="G27" s="143"/>
      <c r="H27" s="143"/>
      <c r="I27" s="151"/>
      <c r="J27" s="143"/>
      <c r="K27" s="143"/>
      <c r="L27" s="150"/>
      <c r="M27" s="58">
        <f t="shared" si="0"/>
        <v>0</v>
      </c>
      <c r="N27" s="58">
        <f t="shared" si="1"/>
        <v>0</v>
      </c>
      <c r="O27" s="143"/>
    </row>
    <row r="28" spans="2:15" x14ac:dyDescent="0.3">
      <c r="B28" s="46">
        <v>19</v>
      </c>
      <c r="C28" s="145"/>
      <c r="D28" s="146"/>
      <c r="E28" s="146"/>
      <c r="F28" s="146"/>
      <c r="G28" s="143"/>
      <c r="H28" s="143"/>
      <c r="I28" s="151"/>
      <c r="J28" s="143"/>
      <c r="K28" s="143"/>
      <c r="L28" s="150"/>
      <c r="M28" s="58">
        <f t="shared" si="0"/>
        <v>0</v>
      </c>
      <c r="N28" s="58">
        <f t="shared" si="1"/>
        <v>0</v>
      </c>
      <c r="O28" s="143"/>
    </row>
    <row r="29" spans="2:15" x14ac:dyDescent="0.3">
      <c r="B29" s="46">
        <v>20</v>
      </c>
      <c r="C29" s="145"/>
      <c r="D29" s="146"/>
      <c r="E29" s="146"/>
      <c r="F29" s="146"/>
      <c r="G29" s="143"/>
      <c r="H29" s="143"/>
      <c r="I29" s="151"/>
      <c r="J29" s="143"/>
      <c r="K29" s="143"/>
      <c r="L29" s="150"/>
      <c r="M29" s="58">
        <f t="shared" si="0"/>
        <v>0</v>
      </c>
      <c r="N29" s="58">
        <f t="shared" si="1"/>
        <v>0</v>
      </c>
      <c r="O29" s="143"/>
    </row>
    <row r="30" spans="2:15" x14ac:dyDescent="0.3">
      <c r="B30" s="46">
        <v>21</v>
      </c>
      <c r="C30" s="145"/>
      <c r="D30" s="146"/>
      <c r="E30" s="146"/>
      <c r="F30" s="146"/>
      <c r="G30" s="143"/>
      <c r="H30" s="143"/>
      <c r="I30" s="151"/>
      <c r="J30" s="143"/>
      <c r="K30" s="143"/>
      <c r="L30" s="150"/>
      <c r="M30" s="58">
        <f t="shared" si="0"/>
        <v>0</v>
      </c>
      <c r="N30" s="58">
        <f t="shared" si="1"/>
        <v>0</v>
      </c>
      <c r="O30" s="143"/>
    </row>
    <row r="31" spans="2:15" x14ac:dyDescent="0.3">
      <c r="B31" s="46">
        <v>22</v>
      </c>
      <c r="C31" s="145"/>
      <c r="D31" s="146"/>
      <c r="E31" s="146"/>
      <c r="F31" s="146"/>
      <c r="G31" s="143"/>
      <c r="H31" s="143"/>
      <c r="I31" s="151"/>
      <c r="J31" s="143"/>
      <c r="K31" s="143"/>
      <c r="L31" s="150"/>
      <c r="M31" s="58">
        <f t="shared" si="0"/>
        <v>0</v>
      </c>
      <c r="N31" s="58">
        <f t="shared" si="1"/>
        <v>0</v>
      </c>
      <c r="O31" s="143"/>
    </row>
    <row r="32" spans="2:15" x14ac:dyDescent="0.3">
      <c r="B32" s="46">
        <v>23</v>
      </c>
      <c r="C32" s="145"/>
      <c r="D32" s="146"/>
      <c r="E32" s="146"/>
      <c r="F32" s="146"/>
      <c r="G32" s="143"/>
      <c r="H32" s="143"/>
      <c r="I32" s="151"/>
      <c r="J32" s="143"/>
      <c r="K32" s="143"/>
      <c r="L32" s="150"/>
      <c r="M32" s="58">
        <f t="shared" si="0"/>
        <v>0</v>
      </c>
      <c r="N32" s="58">
        <f t="shared" si="1"/>
        <v>0</v>
      </c>
      <c r="O32" s="143"/>
    </row>
    <row r="33" spans="1:15" x14ac:dyDescent="0.3">
      <c r="B33" s="46">
        <v>24</v>
      </c>
      <c r="C33" s="145"/>
      <c r="D33" s="146"/>
      <c r="E33" s="146"/>
      <c r="F33" s="146"/>
      <c r="G33" s="143"/>
      <c r="H33" s="143"/>
      <c r="I33" s="151"/>
      <c r="J33" s="143"/>
      <c r="K33" s="143"/>
      <c r="L33" s="150"/>
      <c r="M33" s="58">
        <f t="shared" si="0"/>
        <v>0</v>
      </c>
      <c r="N33" s="58">
        <f t="shared" si="1"/>
        <v>0</v>
      </c>
      <c r="O33" s="143"/>
    </row>
    <row r="34" spans="1:15" x14ac:dyDescent="0.3">
      <c r="B34" s="46">
        <v>25</v>
      </c>
      <c r="C34" s="145"/>
      <c r="D34" s="146"/>
      <c r="E34" s="146"/>
      <c r="F34" s="146"/>
      <c r="G34" s="143"/>
      <c r="H34" s="143"/>
      <c r="I34" s="151"/>
      <c r="J34" s="143"/>
      <c r="K34" s="143"/>
      <c r="L34" s="150"/>
      <c r="M34" s="58">
        <f t="shared" si="0"/>
        <v>0</v>
      </c>
      <c r="N34" s="58">
        <f t="shared" si="1"/>
        <v>0</v>
      </c>
      <c r="O34" s="143"/>
    </row>
    <row r="35" spans="1:15" ht="25.5" x14ac:dyDescent="1">
      <c r="B35" s="270" t="s">
        <v>82</v>
      </c>
      <c r="C35" s="271"/>
      <c r="D35" s="271"/>
      <c r="E35" s="271"/>
      <c r="F35" s="271"/>
      <c r="G35" s="75">
        <f t="shared" ref="G35:N35" si="2">SUM(G10:G34)</f>
        <v>0</v>
      </c>
      <c r="H35" s="75">
        <f t="shared" si="2"/>
        <v>0</v>
      </c>
      <c r="I35" s="149"/>
      <c r="J35" s="75">
        <f t="shared" si="2"/>
        <v>0</v>
      </c>
      <c r="K35" s="75">
        <f t="shared" si="2"/>
        <v>0</v>
      </c>
      <c r="L35" s="75"/>
      <c r="M35" s="73">
        <f t="shared" si="2"/>
        <v>0</v>
      </c>
      <c r="N35" s="73">
        <f t="shared" si="2"/>
        <v>0</v>
      </c>
      <c r="O35" s="140"/>
    </row>
    <row r="36" spans="1:15" x14ac:dyDescent="0.3">
      <c r="D36" s="70"/>
      <c r="E36" s="70"/>
      <c r="F36" s="70"/>
      <c r="G36" s="70"/>
      <c r="H36" s="70"/>
      <c r="I36" s="70"/>
      <c r="J36" s="70">
        <f>COUNT(J10:J34)</f>
        <v>0</v>
      </c>
      <c r="K36" s="70">
        <f>COUNT(K10:K34)</f>
        <v>0</v>
      </c>
      <c r="L36" s="113"/>
      <c r="M36" s="45"/>
      <c r="N36" s="45"/>
    </row>
    <row r="37" spans="1:15" ht="13" customHeight="1" x14ac:dyDescent="0.3">
      <c r="A37" s="6" t="s">
        <v>198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4.5" thickBot="1" x14ac:dyDescent="0.35">
      <c r="N38" s="1"/>
      <c r="O38" s="1"/>
    </row>
    <row r="39" spans="1:15" ht="18.5" thickBot="1" x14ac:dyDescent="0.75">
      <c r="B39" s="252" t="s">
        <v>61</v>
      </c>
      <c r="C39" s="253"/>
      <c r="D39" s="253"/>
      <c r="E39" s="254"/>
      <c r="H39" s="276" t="s">
        <v>164</v>
      </c>
      <c r="I39" s="277"/>
      <c r="J39" s="277"/>
      <c r="K39" s="277"/>
      <c r="L39" s="278"/>
      <c r="N39" s="1"/>
      <c r="O39" s="1"/>
    </row>
    <row r="40" spans="1:15" ht="18" x14ac:dyDescent="0.3">
      <c r="B40" s="263" t="s">
        <v>44</v>
      </c>
      <c r="C40" s="199" t="s">
        <v>55</v>
      </c>
      <c r="D40" s="35" t="s">
        <v>197</v>
      </c>
      <c r="E40" s="37" t="s">
        <v>56</v>
      </c>
      <c r="H40" s="263" t="s">
        <v>46</v>
      </c>
      <c r="I40" s="272" t="s">
        <v>165</v>
      </c>
      <c r="J40" s="273"/>
      <c r="K40" s="274" t="s">
        <v>166</v>
      </c>
      <c r="L40" s="275"/>
      <c r="N40" s="1"/>
      <c r="O40" s="1"/>
    </row>
    <row r="41" spans="1:15" ht="18" x14ac:dyDescent="0.7">
      <c r="B41" s="264"/>
      <c r="C41" s="200" t="s">
        <v>53</v>
      </c>
      <c r="D41" s="177" t="s">
        <v>53</v>
      </c>
      <c r="E41" s="178" t="s">
        <v>54</v>
      </c>
      <c r="H41" s="264"/>
      <c r="I41" s="32" t="s">
        <v>13</v>
      </c>
      <c r="J41" s="33" t="s">
        <v>60</v>
      </c>
      <c r="K41" s="32" t="s">
        <v>13</v>
      </c>
      <c r="L41" s="206" t="s">
        <v>60</v>
      </c>
      <c r="N41" s="1"/>
      <c r="O41" s="1"/>
    </row>
    <row r="42" spans="1:15" x14ac:dyDescent="0.3">
      <c r="B42" s="43">
        <f ca="1">TODAY()-30</f>
        <v>45047</v>
      </c>
      <c r="C42" s="143"/>
      <c r="D42" s="143"/>
      <c r="E42" s="144"/>
      <c r="H42" s="207"/>
      <c r="I42" s="143"/>
      <c r="J42" s="143"/>
      <c r="K42" s="143"/>
      <c r="L42" s="144"/>
      <c r="N42" s="1"/>
      <c r="O42" s="1"/>
    </row>
    <row r="43" spans="1:15" x14ac:dyDescent="0.3">
      <c r="B43" s="43">
        <f ca="1">TODAY()-60</f>
        <v>45017</v>
      </c>
      <c r="C43" s="143"/>
      <c r="D43" s="143"/>
      <c r="E43" s="144"/>
      <c r="H43" s="207"/>
      <c r="I43" s="143"/>
      <c r="J43" s="143"/>
      <c r="K43" s="143"/>
      <c r="L43" s="144"/>
      <c r="N43" s="1"/>
      <c r="O43" s="1"/>
    </row>
    <row r="44" spans="1:15" x14ac:dyDescent="0.3">
      <c r="B44" s="43">
        <f ca="1">TODAY()-90</f>
        <v>44987</v>
      </c>
      <c r="C44" s="143"/>
      <c r="D44" s="143"/>
      <c r="E44" s="144"/>
      <c r="H44" s="207"/>
      <c r="I44" s="143"/>
      <c r="J44" s="143"/>
      <c r="K44" s="143"/>
      <c r="L44" s="144"/>
      <c r="N44" s="1"/>
      <c r="O44" s="1"/>
    </row>
    <row r="45" spans="1:15" x14ac:dyDescent="0.3">
      <c r="B45" s="43">
        <f ca="1">TODAY()-120</f>
        <v>44957</v>
      </c>
      <c r="C45" s="143"/>
      <c r="D45" s="143"/>
      <c r="E45" s="144"/>
      <c r="H45" s="207"/>
      <c r="I45" s="143"/>
      <c r="J45" s="143"/>
      <c r="K45" s="143"/>
      <c r="L45" s="144"/>
      <c r="N45" s="1"/>
      <c r="O45" s="1"/>
    </row>
    <row r="46" spans="1:15" x14ac:dyDescent="0.3">
      <c r="B46" s="43">
        <f ca="1">TODAY()-150</f>
        <v>44927</v>
      </c>
      <c r="C46" s="143"/>
      <c r="D46" s="143"/>
      <c r="E46" s="144"/>
      <c r="H46" s="207"/>
      <c r="I46" s="143"/>
      <c r="J46" s="143"/>
      <c r="K46" s="143"/>
      <c r="L46" s="144"/>
      <c r="N46" s="1"/>
      <c r="O46" s="1"/>
    </row>
    <row r="47" spans="1:15" x14ac:dyDescent="0.3">
      <c r="B47" s="43">
        <f ca="1">TODAY()-180</f>
        <v>44897</v>
      </c>
      <c r="C47" s="143"/>
      <c r="D47" s="143"/>
      <c r="E47" s="144"/>
      <c r="H47" s="207"/>
      <c r="I47" s="143"/>
      <c r="J47" s="143"/>
      <c r="K47" s="143"/>
      <c r="L47" s="144"/>
      <c r="N47" s="1"/>
      <c r="O47" s="1"/>
    </row>
    <row r="48" spans="1:15" x14ac:dyDescent="0.3">
      <c r="B48" s="43">
        <f ca="1">TODAY()-210</f>
        <v>44867</v>
      </c>
      <c r="C48" s="143"/>
      <c r="D48" s="143"/>
      <c r="E48" s="144"/>
      <c r="H48" s="207"/>
      <c r="I48" s="143"/>
      <c r="J48" s="143"/>
      <c r="K48" s="143"/>
      <c r="L48" s="144"/>
      <c r="N48" s="1"/>
      <c r="O48" s="1"/>
    </row>
    <row r="49" spans="2:15" x14ac:dyDescent="0.3">
      <c r="B49" s="43">
        <f ca="1">TODAY()-240</f>
        <v>44837</v>
      </c>
      <c r="C49" s="143"/>
      <c r="D49" s="143"/>
      <c r="E49" s="144"/>
      <c r="H49" s="207"/>
      <c r="I49" s="143"/>
      <c r="J49" s="143"/>
      <c r="K49" s="143"/>
      <c r="L49" s="144"/>
      <c r="N49" s="1"/>
      <c r="O49" s="1"/>
    </row>
    <row r="50" spans="2:15" x14ac:dyDescent="0.3">
      <c r="B50" s="43">
        <f ca="1">TODAY()-270</f>
        <v>44807</v>
      </c>
      <c r="C50" s="143"/>
      <c r="D50" s="143"/>
      <c r="E50" s="144"/>
      <c r="H50" s="207"/>
      <c r="I50" s="143"/>
      <c r="J50" s="143"/>
      <c r="K50" s="143"/>
      <c r="L50" s="144"/>
      <c r="N50" s="1"/>
      <c r="O50" s="1"/>
    </row>
    <row r="51" spans="2:15" ht="14.5" thickBot="1" x14ac:dyDescent="0.35">
      <c r="B51" s="59">
        <f ca="1">TODAY()-300</f>
        <v>44777</v>
      </c>
      <c r="C51" s="204"/>
      <c r="D51" s="204"/>
      <c r="E51" s="205"/>
      <c r="H51" s="208"/>
      <c r="I51" s="204"/>
      <c r="J51" s="204"/>
      <c r="K51" s="204"/>
      <c r="L51" s="205"/>
      <c r="N51" s="1"/>
      <c r="O51" s="1"/>
    </row>
    <row r="52" spans="2:15" x14ac:dyDescent="0.3">
      <c r="C52" s="70">
        <f>COUNT(C42:C51)</f>
        <v>0</v>
      </c>
      <c r="D52" s="45"/>
      <c r="E52" s="45"/>
      <c r="N52" s="1"/>
      <c r="O52" s="1"/>
    </row>
    <row r="53" spans="2:15" s="1" customFormat="1" x14ac:dyDescent="0.3"/>
    <row r="54" spans="2:15" s="1" customFormat="1" x14ac:dyDescent="0.3"/>
    <row r="55" spans="2:15" s="1" customFormat="1" x14ac:dyDescent="0.3"/>
    <row r="56" spans="2:15" s="1" customFormat="1" x14ac:dyDescent="0.3"/>
    <row r="57" spans="2:15" s="1" customFormat="1" x14ac:dyDescent="0.3"/>
    <row r="58" spans="2:15" s="1" customFormat="1" x14ac:dyDescent="0.3"/>
    <row r="59" spans="2:15" s="1" customFormat="1" x14ac:dyDescent="0.3"/>
    <row r="60" spans="2:15" s="1" customFormat="1" x14ac:dyDescent="0.3"/>
    <row r="61" spans="2:15" s="1" customFormat="1" x14ac:dyDescent="0.3"/>
    <row r="62" spans="2:15" s="1" customFormat="1" x14ac:dyDescent="0.3"/>
    <row r="63" spans="2:15" s="1" customFormat="1" x14ac:dyDescent="0.3"/>
    <row r="64" spans="2:15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  <row r="794" s="1" customFormat="1" x14ac:dyDescent="0.3"/>
    <row r="795" s="1" customFormat="1" x14ac:dyDescent="0.3"/>
    <row r="796" s="1" customFormat="1" x14ac:dyDescent="0.3"/>
    <row r="797" s="1" customFormat="1" x14ac:dyDescent="0.3"/>
    <row r="798" s="1" customFormat="1" x14ac:dyDescent="0.3"/>
    <row r="799" s="1" customFormat="1" x14ac:dyDescent="0.3"/>
    <row r="800" s="1" customFormat="1" x14ac:dyDescent="0.3"/>
    <row r="801" s="1" customFormat="1" x14ac:dyDescent="0.3"/>
    <row r="802" s="1" customFormat="1" x14ac:dyDescent="0.3"/>
    <row r="803" s="1" customFormat="1" x14ac:dyDescent="0.3"/>
    <row r="804" s="1" customFormat="1" x14ac:dyDescent="0.3"/>
    <row r="805" s="1" customFormat="1" x14ac:dyDescent="0.3"/>
    <row r="806" s="1" customFormat="1" x14ac:dyDescent="0.3"/>
    <row r="807" s="1" customFormat="1" x14ac:dyDescent="0.3"/>
    <row r="808" s="1" customFormat="1" x14ac:dyDescent="0.3"/>
    <row r="809" s="1" customFormat="1" x14ac:dyDescent="0.3"/>
    <row r="810" s="1" customFormat="1" x14ac:dyDescent="0.3"/>
    <row r="811" s="1" customFormat="1" x14ac:dyDescent="0.3"/>
    <row r="812" s="1" customFormat="1" x14ac:dyDescent="0.3"/>
    <row r="813" s="1" customFormat="1" x14ac:dyDescent="0.3"/>
    <row r="814" s="1" customFormat="1" x14ac:dyDescent="0.3"/>
    <row r="815" s="1" customFormat="1" x14ac:dyDescent="0.3"/>
    <row r="816" s="1" customFormat="1" x14ac:dyDescent="0.3"/>
    <row r="817" s="1" customFormat="1" x14ac:dyDescent="0.3"/>
    <row r="818" s="1" customFormat="1" x14ac:dyDescent="0.3"/>
    <row r="819" s="1" customFormat="1" x14ac:dyDescent="0.3"/>
    <row r="820" s="1" customFormat="1" x14ac:dyDescent="0.3"/>
    <row r="821" s="1" customFormat="1" x14ac:dyDescent="0.3"/>
    <row r="822" s="1" customFormat="1" x14ac:dyDescent="0.3"/>
    <row r="823" s="1" customFormat="1" x14ac:dyDescent="0.3"/>
    <row r="824" s="1" customFormat="1" x14ac:dyDescent="0.3"/>
    <row r="825" s="1" customFormat="1" x14ac:dyDescent="0.3"/>
    <row r="826" s="1" customFormat="1" x14ac:dyDescent="0.3"/>
    <row r="827" s="1" customFormat="1" x14ac:dyDescent="0.3"/>
    <row r="828" s="1" customFormat="1" x14ac:dyDescent="0.3"/>
    <row r="829" s="1" customFormat="1" x14ac:dyDescent="0.3"/>
    <row r="830" s="1" customFormat="1" x14ac:dyDescent="0.3"/>
    <row r="831" s="1" customFormat="1" x14ac:dyDescent="0.3"/>
    <row r="832" s="1" customFormat="1" x14ac:dyDescent="0.3"/>
    <row r="833" s="1" customFormat="1" x14ac:dyDescent="0.3"/>
    <row r="834" s="1" customFormat="1" x14ac:dyDescent="0.3"/>
    <row r="835" s="1" customFormat="1" x14ac:dyDescent="0.3"/>
    <row r="836" s="1" customFormat="1" x14ac:dyDescent="0.3"/>
    <row r="837" s="1" customFormat="1" x14ac:dyDescent="0.3"/>
    <row r="838" s="1" customFormat="1" x14ac:dyDescent="0.3"/>
    <row r="839" s="1" customFormat="1" x14ac:dyDescent="0.3"/>
    <row r="840" s="1" customFormat="1" x14ac:dyDescent="0.3"/>
    <row r="841" s="1" customFormat="1" x14ac:dyDescent="0.3"/>
    <row r="842" s="1" customFormat="1" x14ac:dyDescent="0.3"/>
    <row r="843" s="1" customFormat="1" x14ac:dyDescent="0.3"/>
    <row r="844" s="1" customFormat="1" x14ac:dyDescent="0.3"/>
    <row r="845" s="1" customFormat="1" x14ac:dyDescent="0.3"/>
    <row r="846" s="1" customFormat="1" x14ac:dyDescent="0.3"/>
    <row r="847" s="1" customFormat="1" x14ac:dyDescent="0.3"/>
    <row r="848" s="1" customFormat="1" x14ac:dyDescent="0.3"/>
    <row r="849" s="1" customFormat="1" x14ac:dyDescent="0.3"/>
    <row r="850" s="1" customFormat="1" x14ac:dyDescent="0.3"/>
    <row r="851" s="1" customFormat="1" x14ac:dyDescent="0.3"/>
    <row r="852" s="1" customFormat="1" x14ac:dyDescent="0.3"/>
    <row r="853" s="1" customFormat="1" x14ac:dyDescent="0.3"/>
    <row r="854" s="1" customFormat="1" x14ac:dyDescent="0.3"/>
    <row r="855" s="1" customFormat="1" x14ac:dyDescent="0.3"/>
    <row r="856" s="1" customFormat="1" x14ac:dyDescent="0.3"/>
    <row r="857" s="1" customFormat="1" x14ac:dyDescent="0.3"/>
    <row r="858" s="1" customFormat="1" x14ac:dyDescent="0.3"/>
    <row r="859" s="1" customFormat="1" x14ac:dyDescent="0.3"/>
    <row r="860" s="1" customFormat="1" x14ac:dyDescent="0.3"/>
    <row r="861" s="1" customFormat="1" x14ac:dyDescent="0.3"/>
    <row r="862" s="1" customFormat="1" x14ac:dyDescent="0.3"/>
    <row r="863" s="1" customFormat="1" x14ac:dyDescent="0.3"/>
    <row r="864" s="1" customFormat="1" x14ac:dyDescent="0.3"/>
    <row r="865" s="1" customFormat="1" x14ac:dyDescent="0.3"/>
    <row r="866" s="1" customFormat="1" x14ac:dyDescent="0.3"/>
    <row r="867" s="1" customFormat="1" x14ac:dyDescent="0.3"/>
    <row r="868" s="1" customFormat="1" x14ac:dyDescent="0.3"/>
    <row r="869" s="1" customFormat="1" x14ac:dyDescent="0.3"/>
    <row r="870" s="1" customFormat="1" x14ac:dyDescent="0.3"/>
    <row r="871" s="1" customFormat="1" x14ac:dyDescent="0.3"/>
    <row r="872" s="1" customFormat="1" x14ac:dyDescent="0.3"/>
    <row r="873" s="1" customFormat="1" x14ac:dyDescent="0.3"/>
    <row r="874" s="1" customFormat="1" x14ac:dyDescent="0.3"/>
    <row r="875" s="1" customFormat="1" x14ac:dyDescent="0.3"/>
    <row r="876" s="1" customFormat="1" x14ac:dyDescent="0.3"/>
    <row r="877" s="1" customFormat="1" x14ac:dyDescent="0.3"/>
    <row r="878" s="1" customFormat="1" x14ac:dyDescent="0.3"/>
    <row r="879" s="1" customFormat="1" x14ac:dyDescent="0.3"/>
    <row r="880" s="1" customFormat="1" x14ac:dyDescent="0.3"/>
    <row r="881" s="1" customFormat="1" x14ac:dyDescent="0.3"/>
    <row r="882" s="1" customFormat="1" x14ac:dyDescent="0.3"/>
    <row r="883" s="1" customFormat="1" x14ac:dyDescent="0.3"/>
    <row r="884" s="1" customFormat="1" x14ac:dyDescent="0.3"/>
    <row r="885" s="1" customFormat="1" x14ac:dyDescent="0.3"/>
    <row r="886" s="1" customFormat="1" x14ac:dyDescent="0.3"/>
    <row r="887" s="1" customFormat="1" x14ac:dyDescent="0.3"/>
    <row r="888" s="1" customFormat="1" x14ac:dyDescent="0.3"/>
    <row r="889" s="1" customFormat="1" x14ac:dyDescent="0.3"/>
    <row r="890" s="1" customFormat="1" x14ac:dyDescent="0.3"/>
    <row r="891" s="1" customFormat="1" x14ac:dyDescent="0.3"/>
    <row r="892" s="1" customFormat="1" x14ac:dyDescent="0.3"/>
    <row r="893" s="1" customFormat="1" x14ac:dyDescent="0.3"/>
    <row r="894" s="1" customFormat="1" x14ac:dyDescent="0.3"/>
    <row r="895" s="1" customFormat="1" x14ac:dyDescent="0.3"/>
    <row r="896" s="1" customFormat="1" x14ac:dyDescent="0.3"/>
    <row r="897" s="1" customFormat="1" x14ac:dyDescent="0.3"/>
    <row r="898" s="1" customFormat="1" x14ac:dyDescent="0.3"/>
    <row r="899" s="1" customFormat="1" x14ac:dyDescent="0.3"/>
    <row r="900" s="1" customFormat="1" x14ac:dyDescent="0.3"/>
    <row r="901" s="1" customFormat="1" x14ac:dyDescent="0.3"/>
    <row r="902" s="1" customFormat="1" x14ac:dyDescent="0.3"/>
    <row r="903" s="1" customFormat="1" x14ac:dyDescent="0.3"/>
    <row r="904" s="1" customFormat="1" x14ac:dyDescent="0.3"/>
    <row r="905" s="1" customFormat="1" x14ac:dyDescent="0.3"/>
    <row r="906" s="1" customFormat="1" x14ac:dyDescent="0.3"/>
    <row r="907" s="1" customFormat="1" x14ac:dyDescent="0.3"/>
    <row r="908" s="1" customFormat="1" x14ac:dyDescent="0.3"/>
    <row r="909" s="1" customFormat="1" x14ac:dyDescent="0.3"/>
    <row r="910" s="1" customFormat="1" x14ac:dyDescent="0.3"/>
    <row r="911" s="1" customFormat="1" x14ac:dyDescent="0.3"/>
    <row r="912" s="1" customFormat="1" x14ac:dyDescent="0.3"/>
    <row r="913" s="1" customFormat="1" x14ac:dyDescent="0.3"/>
    <row r="914" s="1" customFormat="1" x14ac:dyDescent="0.3"/>
    <row r="915" s="1" customFormat="1" x14ac:dyDescent="0.3"/>
    <row r="916" s="1" customFormat="1" x14ac:dyDescent="0.3"/>
    <row r="917" s="1" customFormat="1" x14ac:dyDescent="0.3"/>
    <row r="918" s="1" customFormat="1" x14ac:dyDescent="0.3"/>
    <row r="919" s="1" customFormat="1" x14ac:dyDescent="0.3"/>
    <row r="920" s="1" customFormat="1" x14ac:dyDescent="0.3"/>
    <row r="921" s="1" customFormat="1" x14ac:dyDescent="0.3"/>
    <row r="922" s="1" customFormat="1" x14ac:dyDescent="0.3"/>
    <row r="923" s="1" customFormat="1" x14ac:dyDescent="0.3"/>
    <row r="924" s="1" customFormat="1" x14ac:dyDescent="0.3"/>
    <row r="925" s="1" customFormat="1" x14ac:dyDescent="0.3"/>
    <row r="926" s="1" customFormat="1" x14ac:dyDescent="0.3"/>
    <row r="927" s="1" customFormat="1" x14ac:dyDescent="0.3"/>
    <row r="928" s="1" customFormat="1" x14ac:dyDescent="0.3"/>
    <row r="929" s="1" customFormat="1" x14ac:dyDescent="0.3"/>
    <row r="930" s="1" customFormat="1" x14ac:dyDescent="0.3"/>
    <row r="931" s="1" customFormat="1" x14ac:dyDescent="0.3"/>
    <row r="932" s="1" customFormat="1" x14ac:dyDescent="0.3"/>
    <row r="933" s="1" customFormat="1" x14ac:dyDescent="0.3"/>
    <row r="934" s="1" customFormat="1" x14ac:dyDescent="0.3"/>
    <row r="935" s="1" customFormat="1" x14ac:dyDescent="0.3"/>
    <row r="936" s="1" customFormat="1" x14ac:dyDescent="0.3"/>
    <row r="937" s="1" customFormat="1" x14ac:dyDescent="0.3"/>
    <row r="938" s="1" customFormat="1" x14ac:dyDescent="0.3"/>
    <row r="939" s="1" customFormat="1" x14ac:dyDescent="0.3"/>
    <row r="940" s="1" customFormat="1" x14ac:dyDescent="0.3"/>
    <row r="941" s="1" customFormat="1" x14ac:dyDescent="0.3"/>
    <row r="942" s="1" customFormat="1" x14ac:dyDescent="0.3"/>
    <row r="943" s="1" customFormat="1" x14ac:dyDescent="0.3"/>
    <row r="944" s="1" customFormat="1" x14ac:dyDescent="0.3"/>
    <row r="945" s="1" customFormat="1" x14ac:dyDescent="0.3"/>
    <row r="946" s="1" customFormat="1" x14ac:dyDescent="0.3"/>
    <row r="947" s="1" customFormat="1" x14ac:dyDescent="0.3"/>
    <row r="948" s="1" customFormat="1" x14ac:dyDescent="0.3"/>
    <row r="949" s="1" customFormat="1" x14ac:dyDescent="0.3"/>
    <row r="950" s="1" customFormat="1" x14ac:dyDescent="0.3"/>
    <row r="951" s="1" customFormat="1" x14ac:dyDescent="0.3"/>
    <row r="952" s="1" customFormat="1" x14ac:dyDescent="0.3"/>
    <row r="953" s="1" customFormat="1" x14ac:dyDescent="0.3"/>
    <row r="954" s="1" customFormat="1" x14ac:dyDescent="0.3"/>
    <row r="955" s="1" customFormat="1" x14ac:dyDescent="0.3"/>
    <row r="956" s="1" customFormat="1" x14ac:dyDescent="0.3"/>
    <row r="957" s="1" customFormat="1" x14ac:dyDescent="0.3"/>
    <row r="958" s="1" customFormat="1" x14ac:dyDescent="0.3"/>
    <row r="959" s="1" customFormat="1" x14ac:dyDescent="0.3"/>
    <row r="960" s="1" customFormat="1" x14ac:dyDescent="0.3"/>
    <row r="961" s="1" customFormat="1" x14ac:dyDescent="0.3"/>
    <row r="962" s="1" customFormat="1" x14ac:dyDescent="0.3"/>
    <row r="963" s="1" customFormat="1" x14ac:dyDescent="0.3"/>
    <row r="964" s="1" customFormat="1" x14ac:dyDescent="0.3"/>
    <row r="965" s="1" customFormat="1" x14ac:dyDescent="0.3"/>
    <row r="966" s="1" customFormat="1" x14ac:dyDescent="0.3"/>
    <row r="967" s="1" customFormat="1" x14ac:dyDescent="0.3"/>
    <row r="968" s="1" customFormat="1" x14ac:dyDescent="0.3"/>
    <row r="969" s="1" customFormat="1" x14ac:dyDescent="0.3"/>
    <row r="970" s="1" customFormat="1" x14ac:dyDescent="0.3"/>
    <row r="971" s="1" customFormat="1" x14ac:dyDescent="0.3"/>
    <row r="972" s="1" customFormat="1" x14ac:dyDescent="0.3"/>
    <row r="973" s="1" customFormat="1" x14ac:dyDescent="0.3"/>
    <row r="974" s="1" customFormat="1" x14ac:dyDescent="0.3"/>
    <row r="975" s="1" customFormat="1" x14ac:dyDescent="0.3"/>
    <row r="976" s="1" customFormat="1" x14ac:dyDescent="0.3"/>
    <row r="977" s="1" customFormat="1" x14ac:dyDescent="0.3"/>
    <row r="978" s="1" customFormat="1" x14ac:dyDescent="0.3"/>
    <row r="979" s="1" customFormat="1" x14ac:dyDescent="0.3"/>
    <row r="980" s="1" customFormat="1" x14ac:dyDescent="0.3"/>
    <row r="981" s="1" customFormat="1" x14ac:dyDescent="0.3"/>
    <row r="982" s="1" customFormat="1" x14ac:dyDescent="0.3"/>
    <row r="983" s="1" customFormat="1" x14ac:dyDescent="0.3"/>
    <row r="984" s="1" customFormat="1" x14ac:dyDescent="0.3"/>
    <row r="985" s="1" customFormat="1" x14ac:dyDescent="0.3"/>
    <row r="986" s="1" customFormat="1" x14ac:dyDescent="0.3"/>
    <row r="987" s="1" customFormat="1" x14ac:dyDescent="0.3"/>
    <row r="988" s="1" customFormat="1" x14ac:dyDescent="0.3"/>
    <row r="989" s="1" customFormat="1" x14ac:dyDescent="0.3"/>
    <row r="990" s="1" customFormat="1" x14ac:dyDescent="0.3"/>
    <row r="991" s="1" customFormat="1" x14ac:dyDescent="0.3"/>
    <row r="992" s="1" customFormat="1" x14ac:dyDescent="0.3"/>
    <row r="993" s="1" customFormat="1" x14ac:dyDescent="0.3"/>
    <row r="994" s="1" customFormat="1" x14ac:dyDescent="0.3"/>
    <row r="995" s="1" customFormat="1" x14ac:dyDescent="0.3"/>
    <row r="996" s="1" customFormat="1" x14ac:dyDescent="0.3"/>
    <row r="997" s="1" customFormat="1" x14ac:dyDescent="0.3"/>
    <row r="998" s="1" customFormat="1" x14ac:dyDescent="0.3"/>
    <row r="999" s="1" customFormat="1" x14ac:dyDescent="0.3"/>
    <row r="1000" s="1" customFormat="1" x14ac:dyDescent="0.3"/>
    <row r="1001" s="1" customFormat="1" x14ac:dyDescent="0.3"/>
    <row r="1002" s="1" customFormat="1" x14ac:dyDescent="0.3"/>
    <row r="1003" s="1" customFormat="1" x14ac:dyDescent="0.3"/>
    <row r="1004" s="1" customFormat="1" x14ac:dyDescent="0.3"/>
    <row r="1005" s="1" customFormat="1" x14ac:dyDescent="0.3"/>
    <row r="1006" s="1" customFormat="1" x14ac:dyDescent="0.3"/>
    <row r="1007" s="1" customFormat="1" x14ac:dyDescent="0.3"/>
    <row r="1008" s="1" customFormat="1" x14ac:dyDescent="0.3"/>
    <row r="1009" s="1" customFormat="1" x14ac:dyDescent="0.3"/>
    <row r="1010" s="1" customFormat="1" x14ac:dyDescent="0.3"/>
    <row r="1011" s="1" customFormat="1" x14ac:dyDescent="0.3"/>
    <row r="1012" s="1" customFormat="1" x14ac:dyDescent="0.3"/>
    <row r="1013" s="1" customFormat="1" x14ac:dyDescent="0.3"/>
    <row r="1014" s="1" customFormat="1" x14ac:dyDescent="0.3"/>
    <row r="1015" s="1" customFormat="1" x14ac:dyDescent="0.3"/>
    <row r="1016" s="1" customFormat="1" x14ac:dyDescent="0.3"/>
    <row r="1017" s="1" customFormat="1" x14ac:dyDescent="0.3"/>
    <row r="1018" s="1" customFormat="1" x14ac:dyDescent="0.3"/>
    <row r="1019" s="1" customFormat="1" x14ac:dyDescent="0.3"/>
    <row r="1020" s="1" customFormat="1" x14ac:dyDescent="0.3"/>
    <row r="1021" s="1" customFormat="1" x14ac:dyDescent="0.3"/>
    <row r="1022" s="1" customFormat="1" x14ac:dyDescent="0.3"/>
    <row r="1023" s="1" customFormat="1" x14ac:dyDescent="0.3"/>
    <row r="1024" s="1" customFormat="1" x14ac:dyDescent="0.3"/>
    <row r="1025" s="1" customFormat="1" x14ac:dyDescent="0.3"/>
    <row r="1026" s="1" customFormat="1" x14ac:dyDescent="0.3"/>
    <row r="1027" s="1" customFormat="1" x14ac:dyDescent="0.3"/>
    <row r="1028" s="1" customFormat="1" x14ac:dyDescent="0.3"/>
    <row r="1029" s="1" customFormat="1" x14ac:dyDescent="0.3"/>
    <row r="1030" s="1" customFormat="1" x14ac:dyDescent="0.3"/>
    <row r="1031" s="1" customFormat="1" x14ac:dyDescent="0.3"/>
    <row r="1032" s="1" customFormat="1" x14ac:dyDescent="0.3"/>
    <row r="1033" s="1" customFormat="1" x14ac:dyDescent="0.3"/>
    <row r="1034" s="1" customFormat="1" x14ac:dyDescent="0.3"/>
    <row r="1035" s="1" customFormat="1" x14ac:dyDescent="0.3"/>
    <row r="1036" s="1" customFormat="1" x14ac:dyDescent="0.3"/>
    <row r="1037" s="1" customFormat="1" x14ac:dyDescent="0.3"/>
    <row r="1038" s="1" customFormat="1" x14ac:dyDescent="0.3"/>
    <row r="1039" s="1" customFormat="1" x14ac:dyDescent="0.3"/>
    <row r="1040" s="1" customFormat="1" x14ac:dyDescent="0.3"/>
    <row r="1041" s="1" customFormat="1" x14ac:dyDescent="0.3"/>
    <row r="1042" s="1" customFormat="1" x14ac:dyDescent="0.3"/>
    <row r="1043" s="1" customFormat="1" x14ac:dyDescent="0.3"/>
    <row r="1044" s="1" customFormat="1" x14ac:dyDescent="0.3"/>
    <row r="1045" s="1" customFormat="1" x14ac:dyDescent="0.3"/>
    <row r="1046" s="1" customFormat="1" x14ac:dyDescent="0.3"/>
    <row r="1047" s="1" customFormat="1" x14ac:dyDescent="0.3"/>
    <row r="1048" s="1" customFormat="1" x14ac:dyDescent="0.3"/>
    <row r="1049" s="1" customFormat="1" x14ac:dyDescent="0.3"/>
    <row r="1050" s="1" customFormat="1" x14ac:dyDescent="0.3"/>
    <row r="1051" s="1" customFormat="1" x14ac:dyDescent="0.3"/>
    <row r="1052" s="1" customFormat="1" x14ac:dyDescent="0.3"/>
    <row r="1053" s="1" customFormat="1" x14ac:dyDescent="0.3"/>
    <row r="1054" s="1" customFormat="1" x14ac:dyDescent="0.3"/>
    <row r="1055" s="1" customFormat="1" x14ac:dyDescent="0.3"/>
    <row r="1056" s="1" customFormat="1" x14ac:dyDescent="0.3"/>
    <row r="1057" s="1" customFormat="1" x14ac:dyDescent="0.3"/>
    <row r="1058" s="1" customFormat="1" x14ac:dyDescent="0.3"/>
    <row r="1059" s="1" customFormat="1" x14ac:dyDescent="0.3"/>
    <row r="1060" s="1" customFormat="1" x14ac:dyDescent="0.3"/>
    <row r="1061" s="1" customFormat="1" x14ac:dyDescent="0.3"/>
    <row r="1062" s="1" customFormat="1" x14ac:dyDescent="0.3"/>
    <row r="1063" s="1" customFormat="1" x14ac:dyDescent="0.3"/>
    <row r="1064" s="1" customFormat="1" x14ac:dyDescent="0.3"/>
    <row r="1065" s="1" customFormat="1" x14ac:dyDescent="0.3"/>
    <row r="1066" s="1" customFormat="1" x14ac:dyDescent="0.3"/>
    <row r="1067" s="1" customFormat="1" x14ac:dyDescent="0.3"/>
    <row r="1068" s="1" customFormat="1" x14ac:dyDescent="0.3"/>
    <row r="1069" s="1" customFormat="1" x14ac:dyDescent="0.3"/>
    <row r="1070" s="1" customFormat="1" x14ac:dyDescent="0.3"/>
    <row r="1071" s="1" customFormat="1" x14ac:dyDescent="0.3"/>
    <row r="1072" s="1" customFormat="1" x14ac:dyDescent="0.3"/>
    <row r="1073" s="1" customFormat="1" x14ac:dyDescent="0.3"/>
    <row r="1074" s="1" customFormat="1" x14ac:dyDescent="0.3"/>
    <row r="1075" s="1" customFormat="1" x14ac:dyDescent="0.3"/>
    <row r="1076" s="1" customFormat="1" x14ac:dyDescent="0.3"/>
    <row r="1077" s="1" customFormat="1" x14ac:dyDescent="0.3"/>
    <row r="1078" s="1" customFormat="1" x14ac:dyDescent="0.3"/>
    <row r="1079" s="1" customFormat="1" x14ac:dyDescent="0.3"/>
    <row r="1080" s="1" customFormat="1" x14ac:dyDescent="0.3"/>
    <row r="1081" s="1" customFormat="1" x14ac:dyDescent="0.3"/>
    <row r="1082" s="1" customFormat="1" x14ac:dyDescent="0.3"/>
    <row r="1083" s="1" customFormat="1" x14ac:dyDescent="0.3"/>
    <row r="1084" s="1" customFormat="1" x14ac:dyDescent="0.3"/>
    <row r="1085" s="1" customFormat="1" x14ac:dyDescent="0.3"/>
    <row r="1086" s="1" customFormat="1" x14ac:dyDescent="0.3"/>
    <row r="1087" s="1" customFormat="1" x14ac:dyDescent="0.3"/>
    <row r="1088" s="1" customFormat="1" x14ac:dyDescent="0.3"/>
    <row r="1089" s="1" customFormat="1" x14ac:dyDescent="0.3"/>
    <row r="1090" s="1" customFormat="1" x14ac:dyDescent="0.3"/>
    <row r="1091" s="1" customFormat="1" x14ac:dyDescent="0.3"/>
    <row r="1092" s="1" customFormat="1" x14ac:dyDescent="0.3"/>
    <row r="1093" s="1" customFormat="1" x14ac:dyDescent="0.3"/>
    <row r="1094" s="1" customFormat="1" x14ac:dyDescent="0.3"/>
    <row r="1095" s="1" customFormat="1" x14ac:dyDescent="0.3"/>
    <row r="1096" s="1" customFormat="1" x14ac:dyDescent="0.3"/>
    <row r="1097" s="1" customFormat="1" x14ac:dyDescent="0.3"/>
    <row r="1098" s="1" customFormat="1" x14ac:dyDescent="0.3"/>
    <row r="1099" s="1" customFormat="1" x14ac:dyDescent="0.3"/>
    <row r="1100" s="1" customFormat="1" x14ac:dyDescent="0.3"/>
    <row r="1101" s="1" customFormat="1" x14ac:dyDescent="0.3"/>
    <row r="1102" s="1" customFormat="1" x14ac:dyDescent="0.3"/>
    <row r="1103" s="1" customFormat="1" x14ac:dyDescent="0.3"/>
    <row r="1104" s="1" customFormat="1" x14ac:dyDescent="0.3"/>
    <row r="1105" s="1" customFormat="1" x14ac:dyDescent="0.3"/>
    <row r="1106" s="1" customFormat="1" x14ac:dyDescent="0.3"/>
    <row r="1107" s="1" customFormat="1" x14ac:dyDescent="0.3"/>
    <row r="1108" s="1" customFormat="1" x14ac:dyDescent="0.3"/>
    <row r="1109" s="1" customFormat="1" x14ac:dyDescent="0.3"/>
    <row r="1110" s="1" customFormat="1" x14ac:dyDescent="0.3"/>
    <row r="1111" s="1" customFormat="1" x14ac:dyDescent="0.3"/>
    <row r="1112" s="1" customFormat="1" x14ac:dyDescent="0.3"/>
    <row r="1113" s="1" customFormat="1" x14ac:dyDescent="0.3"/>
    <row r="1114" s="1" customFormat="1" x14ac:dyDescent="0.3"/>
    <row r="1115" s="1" customFormat="1" x14ac:dyDescent="0.3"/>
    <row r="1116" s="1" customFormat="1" x14ac:dyDescent="0.3"/>
    <row r="1117" s="1" customFormat="1" x14ac:dyDescent="0.3"/>
    <row r="1118" s="1" customFormat="1" x14ac:dyDescent="0.3"/>
    <row r="1119" s="1" customFormat="1" x14ac:dyDescent="0.3"/>
    <row r="1120" s="1" customFormat="1" x14ac:dyDescent="0.3"/>
    <row r="1121" s="1" customFormat="1" x14ac:dyDescent="0.3"/>
    <row r="1122" s="1" customFormat="1" x14ac:dyDescent="0.3"/>
    <row r="1123" s="1" customFormat="1" x14ac:dyDescent="0.3"/>
    <row r="1124" s="1" customFormat="1" x14ac:dyDescent="0.3"/>
    <row r="1125" s="1" customFormat="1" x14ac:dyDescent="0.3"/>
    <row r="1126" s="1" customFormat="1" x14ac:dyDescent="0.3"/>
    <row r="1127" s="1" customFormat="1" x14ac:dyDescent="0.3"/>
    <row r="1128" s="1" customFormat="1" x14ac:dyDescent="0.3"/>
    <row r="1129" s="1" customFormat="1" x14ac:dyDescent="0.3"/>
    <row r="1130" s="1" customFormat="1" x14ac:dyDescent="0.3"/>
    <row r="1131" s="1" customFormat="1" x14ac:dyDescent="0.3"/>
    <row r="1132" s="1" customFormat="1" x14ac:dyDescent="0.3"/>
    <row r="1133" s="1" customFormat="1" x14ac:dyDescent="0.3"/>
    <row r="1134" s="1" customFormat="1" x14ac:dyDescent="0.3"/>
    <row r="1135" s="1" customFormat="1" x14ac:dyDescent="0.3"/>
    <row r="1136" s="1" customFormat="1" x14ac:dyDescent="0.3"/>
    <row r="1137" s="1" customFormat="1" x14ac:dyDescent="0.3"/>
    <row r="1138" s="1" customFormat="1" x14ac:dyDescent="0.3"/>
    <row r="1139" s="1" customFormat="1" x14ac:dyDescent="0.3"/>
    <row r="1140" s="1" customFormat="1" x14ac:dyDescent="0.3"/>
    <row r="1141" s="1" customFormat="1" x14ac:dyDescent="0.3"/>
    <row r="1142" s="1" customFormat="1" x14ac:dyDescent="0.3"/>
    <row r="1143" s="1" customFormat="1" x14ac:dyDescent="0.3"/>
    <row r="1144" s="1" customFormat="1" x14ac:dyDescent="0.3"/>
    <row r="1145" s="1" customFormat="1" x14ac:dyDescent="0.3"/>
    <row r="1146" s="1" customFormat="1" x14ac:dyDescent="0.3"/>
    <row r="1147" s="1" customFormat="1" x14ac:dyDescent="0.3"/>
    <row r="1148" s="1" customFormat="1" x14ac:dyDescent="0.3"/>
    <row r="1149" s="1" customFormat="1" x14ac:dyDescent="0.3"/>
    <row r="1150" s="1" customFormat="1" x14ac:dyDescent="0.3"/>
    <row r="1151" s="1" customFormat="1" x14ac:dyDescent="0.3"/>
    <row r="1152" s="1" customFormat="1" x14ac:dyDescent="0.3"/>
    <row r="1153" s="1" customFormat="1" x14ac:dyDescent="0.3"/>
    <row r="1154" s="1" customFormat="1" x14ac:dyDescent="0.3"/>
    <row r="1155" s="1" customFormat="1" x14ac:dyDescent="0.3"/>
    <row r="1156" s="1" customFormat="1" x14ac:dyDescent="0.3"/>
    <row r="1157" s="1" customFormat="1" x14ac:dyDescent="0.3"/>
    <row r="1158" s="1" customFormat="1" x14ac:dyDescent="0.3"/>
    <row r="1159" s="1" customFormat="1" x14ac:dyDescent="0.3"/>
    <row r="1160" s="1" customFormat="1" x14ac:dyDescent="0.3"/>
    <row r="1161" s="1" customFormat="1" x14ac:dyDescent="0.3"/>
    <row r="1162" s="1" customFormat="1" x14ac:dyDescent="0.3"/>
    <row r="1163" s="1" customFormat="1" x14ac:dyDescent="0.3"/>
    <row r="1164" s="1" customFormat="1" x14ac:dyDescent="0.3"/>
    <row r="1165" s="1" customFormat="1" x14ac:dyDescent="0.3"/>
    <row r="1166" s="1" customFormat="1" x14ac:dyDescent="0.3"/>
    <row r="1167" s="1" customFormat="1" x14ac:dyDescent="0.3"/>
    <row r="1168" s="1" customFormat="1" x14ac:dyDescent="0.3"/>
    <row r="1169" s="1" customFormat="1" x14ac:dyDescent="0.3"/>
    <row r="1170" s="1" customFormat="1" x14ac:dyDescent="0.3"/>
    <row r="1171" s="1" customFormat="1" x14ac:dyDescent="0.3"/>
    <row r="1172" s="1" customFormat="1" x14ac:dyDescent="0.3"/>
    <row r="1173" s="1" customFormat="1" x14ac:dyDescent="0.3"/>
    <row r="1174" s="1" customFormat="1" x14ac:dyDescent="0.3"/>
    <row r="1175" s="1" customFormat="1" x14ac:dyDescent="0.3"/>
    <row r="1176" s="1" customFormat="1" x14ac:dyDescent="0.3"/>
    <row r="1177" s="1" customFormat="1" x14ac:dyDescent="0.3"/>
    <row r="1178" s="1" customFormat="1" x14ac:dyDescent="0.3"/>
    <row r="1179" s="1" customFormat="1" x14ac:dyDescent="0.3"/>
    <row r="1180" s="1" customFormat="1" x14ac:dyDescent="0.3"/>
    <row r="1181" s="1" customFormat="1" x14ac:dyDescent="0.3"/>
    <row r="1182" s="1" customFormat="1" x14ac:dyDescent="0.3"/>
    <row r="1183" s="1" customFormat="1" x14ac:dyDescent="0.3"/>
    <row r="1184" s="1" customFormat="1" x14ac:dyDescent="0.3"/>
    <row r="1185" s="1" customFormat="1" x14ac:dyDescent="0.3"/>
    <row r="1186" s="1" customFormat="1" x14ac:dyDescent="0.3"/>
    <row r="1187" s="1" customFormat="1" x14ac:dyDescent="0.3"/>
    <row r="1188" s="1" customFormat="1" x14ac:dyDescent="0.3"/>
    <row r="1189" s="1" customFormat="1" x14ac:dyDescent="0.3"/>
    <row r="1190" s="1" customFormat="1" x14ac:dyDescent="0.3"/>
    <row r="1191" s="1" customFormat="1" x14ac:dyDescent="0.3"/>
    <row r="1192" s="1" customFormat="1" x14ac:dyDescent="0.3"/>
    <row r="1193" s="1" customFormat="1" x14ac:dyDescent="0.3"/>
    <row r="1194" s="1" customFormat="1" x14ac:dyDescent="0.3"/>
    <row r="1195" s="1" customFormat="1" x14ac:dyDescent="0.3"/>
    <row r="1196" s="1" customFormat="1" x14ac:dyDescent="0.3"/>
    <row r="1197" s="1" customFormat="1" x14ac:dyDescent="0.3"/>
    <row r="1198" s="1" customFormat="1" x14ac:dyDescent="0.3"/>
    <row r="1199" s="1" customFormat="1" x14ac:dyDescent="0.3"/>
    <row r="1200" s="1" customFormat="1" x14ac:dyDescent="0.3"/>
    <row r="1201" s="1" customFormat="1" x14ac:dyDescent="0.3"/>
    <row r="1202" s="1" customFormat="1" x14ac:dyDescent="0.3"/>
    <row r="1203" s="1" customFormat="1" x14ac:dyDescent="0.3"/>
    <row r="1204" s="1" customFormat="1" x14ac:dyDescent="0.3"/>
    <row r="1205" s="1" customFormat="1" x14ac:dyDescent="0.3"/>
    <row r="1206" s="1" customFormat="1" x14ac:dyDescent="0.3"/>
    <row r="1207" s="1" customFormat="1" x14ac:dyDescent="0.3"/>
    <row r="1208" s="1" customFormat="1" x14ac:dyDescent="0.3"/>
    <row r="1209" s="1" customFormat="1" x14ac:dyDescent="0.3"/>
    <row r="1210" s="1" customFormat="1" x14ac:dyDescent="0.3"/>
    <row r="1211" s="1" customFormat="1" x14ac:dyDescent="0.3"/>
    <row r="1212" s="1" customFormat="1" x14ac:dyDescent="0.3"/>
    <row r="1213" s="1" customFormat="1" x14ac:dyDescent="0.3"/>
    <row r="1214" s="1" customFormat="1" x14ac:dyDescent="0.3"/>
    <row r="1215" s="1" customFormat="1" x14ac:dyDescent="0.3"/>
    <row r="1216" s="1" customFormat="1" x14ac:dyDescent="0.3"/>
    <row r="1217" s="1" customFormat="1" x14ac:dyDescent="0.3"/>
    <row r="1218" s="1" customFormat="1" x14ac:dyDescent="0.3"/>
    <row r="1219" s="1" customFormat="1" x14ac:dyDescent="0.3"/>
    <row r="1220" s="1" customFormat="1" x14ac:dyDescent="0.3"/>
    <row r="1221" s="1" customFormat="1" x14ac:dyDescent="0.3"/>
    <row r="1222" s="1" customFormat="1" x14ac:dyDescent="0.3"/>
    <row r="1223" s="1" customFormat="1" x14ac:dyDescent="0.3"/>
    <row r="1224" s="1" customFormat="1" x14ac:dyDescent="0.3"/>
    <row r="1225" s="1" customFormat="1" x14ac:dyDescent="0.3"/>
    <row r="1226" s="1" customFormat="1" x14ac:dyDescent="0.3"/>
    <row r="1227" s="1" customFormat="1" x14ac:dyDescent="0.3"/>
    <row r="1228" s="1" customFormat="1" x14ac:dyDescent="0.3"/>
    <row r="1229" s="1" customFormat="1" x14ac:dyDescent="0.3"/>
    <row r="1230" s="1" customFormat="1" x14ac:dyDescent="0.3"/>
    <row r="1231" s="1" customFormat="1" x14ac:dyDescent="0.3"/>
    <row r="1232" s="1" customFormat="1" x14ac:dyDescent="0.3"/>
    <row r="1233" s="1" customFormat="1" x14ac:dyDescent="0.3"/>
    <row r="1234" s="1" customFormat="1" x14ac:dyDescent="0.3"/>
    <row r="1235" s="1" customFormat="1" x14ac:dyDescent="0.3"/>
    <row r="1236" s="1" customFormat="1" x14ac:dyDescent="0.3"/>
    <row r="1237" s="1" customFormat="1" x14ac:dyDescent="0.3"/>
    <row r="1238" s="1" customFormat="1" x14ac:dyDescent="0.3"/>
    <row r="1239" s="1" customFormat="1" x14ac:dyDescent="0.3"/>
    <row r="1240" s="1" customFormat="1" x14ac:dyDescent="0.3"/>
    <row r="1241" s="1" customFormat="1" x14ac:dyDescent="0.3"/>
    <row r="1242" s="1" customFormat="1" x14ac:dyDescent="0.3"/>
    <row r="1243" s="1" customFormat="1" x14ac:dyDescent="0.3"/>
    <row r="1244" s="1" customFormat="1" x14ac:dyDescent="0.3"/>
    <row r="1245" s="1" customFormat="1" x14ac:dyDescent="0.3"/>
    <row r="1246" s="1" customFormat="1" x14ac:dyDescent="0.3"/>
    <row r="1247" s="1" customFormat="1" x14ac:dyDescent="0.3"/>
    <row r="1248" s="1" customFormat="1" x14ac:dyDescent="0.3"/>
    <row r="1249" s="1" customFormat="1" x14ac:dyDescent="0.3"/>
    <row r="1250" s="1" customFormat="1" x14ac:dyDescent="0.3"/>
    <row r="1251" s="1" customFormat="1" x14ac:dyDescent="0.3"/>
    <row r="1252" s="1" customFormat="1" x14ac:dyDescent="0.3"/>
    <row r="1253" s="1" customFormat="1" x14ac:dyDescent="0.3"/>
    <row r="1254" s="1" customFormat="1" x14ac:dyDescent="0.3"/>
    <row r="1255" s="1" customFormat="1" x14ac:dyDescent="0.3"/>
    <row r="1256" s="1" customFormat="1" x14ac:dyDescent="0.3"/>
    <row r="1257" s="1" customFormat="1" x14ac:dyDescent="0.3"/>
    <row r="1258" s="1" customFormat="1" x14ac:dyDescent="0.3"/>
    <row r="1259" s="1" customFormat="1" x14ac:dyDescent="0.3"/>
    <row r="1260" s="1" customFormat="1" x14ac:dyDescent="0.3"/>
    <row r="1261" s="1" customFormat="1" x14ac:dyDescent="0.3"/>
    <row r="1262" s="1" customFormat="1" x14ac:dyDescent="0.3"/>
    <row r="1263" s="1" customFormat="1" x14ac:dyDescent="0.3"/>
    <row r="1264" s="1" customFormat="1" x14ac:dyDescent="0.3"/>
    <row r="1265" s="1" customFormat="1" x14ac:dyDescent="0.3"/>
    <row r="1266" s="1" customFormat="1" x14ac:dyDescent="0.3"/>
    <row r="1267" s="1" customFormat="1" x14ac:dyDescent="0.3"/>
    <row r="1268" s="1" customFormat="1" x14ac:dyDescent="0.3"/>
    <row r="1269" s="1" customFormat="1" x14ac:dyDescent="0.3"/>
    <row r="1270" s="1" customFormat="1" x14ac:dyDescent="0.3"/>
    <row r="1271" s="1" customFormat="1" x14ac:dyDescent="0.3"/>
    <row r="1272" s="1" customFormat="1" x14ac:dyDescent="0.3"/>
    <row r="1273" s="1" customFormat="1" x14ac:dyDescent="0.3"/>
    <row r="1274" s="1" customFormat="1" x14ac:dyDescent="0.3"/>
    <row r="1275" s="1" customFormat="1" x14ac:dyDescent="0.3"/>
    <row r="1276" s="1" customFormat="1" x14ac:dyDescent="0.3"/>
    <row r="1277" s="1" customFormat="1" x14ac:dyDescent="0.3"/>
    <row r="1278" s="1" customFormat="1" x14ac:dyDescent="0.3"/>
    <row r="1279" s="1" customFormat="1" x14ac:dyDescent="0.3"/>
    <row r="1280" s="1" customFormat="1" x14ac:dyDescent="0.3"/>
    <row r="1281" s="1" customFormat="1" x14ac:dyDescent="0.3"/>
    <row r="1282" s="1" customFormat="1" x14ac:dyDescent="0.3"/>
    <row r="1283" s="1" customFormat="1" x14ac:dyDescent="0.3"/>
    <row r="1284" s="1" customFormat="1" x14ac:dyDescent="0.3"/>
    <row r="1285" s="1" customFormat="1" x14ac:dyDescent="0.3"/>
    <row r="1286" s="1" customFormat="1" x14ac:dyDescent="0.3"/>
    <row r="1287" s="1" customFormat="1" x14ac:dyDescent="0.3"/>
    <row r="1288" s="1" customFormat="1" x14ac:dyDescent="0.3"/>
    <row r="1289" s="1" customFormat="1" x14ac:dyDescent="0.3"/>
    <row r="1290" s="1" customFormat="1" x14ac:dyDescent="0.3"/>
    <row r="1291" s="1" customFormat="1" x14ac:dyDescent="0.3"/>
    <row r="1292" s="1" customFormat="1" x14ac:dyDescent="0.3"/>
    <row r="1293" s="1" customFormat="1" x14ac:dyDescent="0.3"/>
    <row r="1294" s="1" customFormat="1" x14ac:dyDescent="0.3"/>
    <row r="1295" s="1" customFormat="1" x14ac:dyDescent="0.3"/>
    <row r="1296" s="1" customFormat="1" x14ac:dyDescent="0.3"/>
    <row r="1297" s="1" customFormat="1" x14ac:dyDescent="0.3"/>
    <row r="1298" s="1" customFormat="1" x14ac:dyDescent="0.3"/>
    <row r="1299" s="1" customFormat="1" x14ac:dyDescent="0.3"/>
    <row r="1300" s="1" customFormat="1" x14ac:dyDescent="0.3"/>
    <row r="1301" s="1" customFormat="1" x14ac:dyDescent="0.3"/>
    <row r="1302" s="1" customFormat="1" x14ac:dyDescent="0.3"/>
    <row r="1303" s="1" customFormat="1" x14ac:dyDescent="0.3"/>
    <row r="1304" s="1" customFormat="1" x14ac:dyDescent="0.3"/>
    <row r="1305" s="1" customFormat="1" x14ac:dyDescent="0.3"/>
    <row r="1306" s="1" customFormat="1" x14ac:dyDescent="0.3"/>
    <row r="1307" s="1" customFormat="1" x14ac:dyDescent="0.3"/>
    <row r="1308" s="1" customFormat="1" x14ac:dyDescent="0.3"/>
    <row r="1309" s="1" customFormat="1" x14ac:dyDescent="0.3"/>
    <row r="1310" s="1" customFormat="1" x14ac:dyDescent="0.3"/>
    <row r="1311" s="1" customFormat="1" x14ac:dyDescent="0.3"/>
    <row r="1312" s="1" customFormat="1" x14ac:dyDescent="0.3"/>
    <row r="1313" s="1" customFormat="1" x14ac:dyDescent="0.3"/>
    <row r="1314" s="1" customFormat="1" x14ac:dyDescent="0.3"/>
    <row r="1315" s="1" customFormat="1" x14ac:dyDescent="0.3"/>
    <row r="1316" s="1" customFormat="1" x14ac:dyDescent="0.3"/>
    <row r="1317" s="1" customFormat="1" x14ac:dyDescent="0.3"/>
    <row r="1318" s="1" customFormat="1" x14ac:dyDescent="0.3"/>
    <row r="1319" s="1" customFormat="1" x14ac:dyDescent="0.3"/>
    <row r="1320" s="1" customFormat="1" x14ac:dyDescent="0.3"/>
    <row r="1321" s="1" customFormat="1" x14ac:dyDescent="0.3"/>
    <row r="1322" s="1" customFormat="1" x14ac:dyDescent="0.3"/>
    <row r="1323" s="1" customFormat="1" x14ac:dyDescent="0.3"/>
    <row r="1324" s="1" customFormat="1" x14ac:dyDescent="0.3"/>
    <row r="1325" s="1" customFormat="1" x14ac:dyDescent="0.3"/>
    <row r="1326" s="1" customFormat="1" x14ac:dyDescent="0.3"/>
    <row r="1327" s="1" customFormat="1" x14ac:dyDescent="0.3"/>
    <row r="1328" s="1" customFormat="1" x14ac:dyDescent="0.3"/>
    <row r="1329" s="1" customFormat="1" x14ac:dyDescent="0.3"/>
    <row r="1330" s="1" customFormat="1" x14ac:dyDescent="0.3"/>
    <row r="1331" s="1" customFormat="1" x14ac:dyDescent="0.3"/>
    <row r="1332" s="1" customFormat="1" x14ac:dyDescent="0.3"/>
    <row r="1333" s="1" customFormat="1" x14ac:dyDescent="0.3"/>
    <row r="1334" s="1" customFormat="1" x14ac:dyDescent="0.3"/>
    <row r="1335" s="1" customFormat="1" x14ac:dyDescent="0.3"/>
    <row r="1336" s="1" customFormat="1" x14ac:dyDescent="0.3"/>
    <row r="1337" s="1" customFormat="1" x14ac:dyDescent="0.3"/>
    <row r="1338" s="1" customFormat="1" x14ac:dyDescent="0.3"/>
    <row r="1339" s="1" customFormat="1" x14ac:dyDescent="0.3"/>
    <row r="1340" s="1" customFormat="1" x14ac:dyDescent="0.3"/>
    <row r="1341" s="1" customFormat="1" x14ac:dyDescent="0.3"/>
    <row r="1342" s="1" customFormat="1" x14ac:dyDescent="0.3"/>
    <row r="1343" s="1" customFormat="1" x14ac:dyDescent="0.3"/>
    <row r="1344" s="1" customFormat="1" x14ac:dyDescent="0.3"/>
    <row r="1345" s="1" customFormat="1" x14ac:dyDescent="0.3"/>
    <row r="1346" s="1" customFormat="1" x14ac:dyDescent="0.3"/>
    <row r="1347" s="1" customFormat="1" x14ac:dyDescent="0.3"/>
    <row r="1348" s="1" customFormat="1" x14ac:dyDescent="0.3"/>
    <row r="1349" s="1" customFormat="1" x14ac:dyDescent="0.3"/>
    <row r="1350" s="1" customFormat="1" x14ac:dyDescent="0.3"/>
    <row r="1351" s="1" customFormat="1" x14ac:dyDescent="0.3"/>
    <row r="1352" s="1" customFormat="1" x14ac:dyDescent="0.3"/>
    <row r="1353" s="1" customFormat="1" x14ac:dyDescent="0.3"/>
    <row r="1354" s="1" customFormat="1" x14ac:dyDescent="0.3"/>
    <row r="1355" s="1" customFormat="1" x14ac:dyDescent="0.3"/>
    <row r="1356" s="1" customFormat="1" x14ac:dyDescent="0.3"/>
    <row r="1357" s="1" customFormat="1" x14ac:dyDescent="0.3"/>
    <row r="1358" s="1" customFormat="1" x14ac:dyDescent="0.3"/>
    <row r="1359" s="1" customFormat="1" x14ac:dyDescent="0.3"/>
    <row r="1360" s="1" customFormat="1" x14ac:dyDescent="0.3"/>
    <row r="1361" s="1" customFormat="1" x14ac:dyDescent="0.3"/>
    <row r="1362" s="1" customFormat="1" x14ac:dyDescent="0.3"/>
    <row r="1363" s="1" customFormat="1" x14ac:dyDescent="0.3"/>
    <row r="1364" s="1" customFormat="1" x14ac:dyDescent="0.3"/>
    <row r="1365" s="1" customFormat="1" x14ac:dyDescent="0.3"/>
    <row r="1366" s="1" customFormat="1" x14ac:dyDescent="0.3"/>
    <row r="1367" s="1" customFormat="1" x14ac:dyDescent="0.3"/>
    <row r="1368" s="1" customFormat="1" x14ac:dyDescent="0.3"/>
    <row r="1369" s="1" customFormat="1" x14ac:dyDescent="0.3"/>
    <row r="1370" s="1" customFormat="1" x14ac:dyDescent="0.3"/>
    <row r="1371" s="1" customFormat="1" x14ac:dyDescent="0.3"/>
    <row r="1372" s="1" customFormat="1" x14ac:dyDescent="0.3"/>
    <row r="1373" s="1" customFormat="1" x14ac:dyDescent="0.3"/>
    <row r="1374" s="1" customFormat="1" x14ac:dyDescent="0.3"/>
    <row r="1375" s="1" customFormat="1" x14ac:dyDescent="0.3"/>
    <row r="1376" s="1" customFormat="1" x14ac:dyDescent="0.3"/>
    <row r="1377" s="1" customFormat="1" x14ac:dyDescent="0.3"/>
    <row r="1378" s="1" customFormat="1" x14ac:dyDescent="0.3"/>
    <row r="1379" s="1" customFormat="1" x14ac:dyDescent="0.3"/>
    <row r="1380" s="1" customFormat="1" x14ac:dyDescent="0.3"/>
    <row r="1381" s="1" customFormat="1" x14ac:dyDescent="0.3"/>
    <row r="1382" s="1" customFormat="1" x14ac:dyDescent="0.3"/>
    <row r="1383" s="1" customFormat="1" x14ac:dyDescent="0.3"/>
    <row r="1384" s="1" customFormat="1" x14ac:dyDescent="0.3"/>
    <row r="1385" s="1" customFormat="1" x14ac:dyDescent="0.3"/>
    <row r="1386" s="1" customFormat="1" x14ac:dyDescent="0.3"/>
    <row r="1387" s="1" customFormat="1" x14ac:dyDescent="0.3"/>
    <row r="1388" s="1" customFormat="1" x14ac:dyDescent="0.3"/>
    <row r="1389" s="1" customFormat="1" x14ac:dyDescent="0.3"/>
    <row r="1390" s="1" customFormat="1" x14ac:dyDescent="0.3"/>
    <row r="1391" s="1" customFormat="1" x14ac:dyDescent="0.3"/>
    <row r="1392" s="1" customFormat="1" x14ac:dyDescent="0.3"/>
    <row r="1393" s="1" customFormat="1" x14ac:dyDescent="0.3"/>
    <row r="1394" s="1" customFormat="1" x14ac:dyDescent="0.3"/>
    <row r="1395" s="1" customFormat="1" x14ac:dyDescent="0.3"/>
    <row r="1396" s="1" customFormat="1" x14ac:dyDescent="0.3"/>
    <row r="1397" s="1" customFormat="1" x14ac:dyDescent="0.3"/>
    <row r="1398" s="1" customFormat="1" x14ac:dyDescent="0.3"/>
    <row r="1399" s="1" customFormat="1" x14ac:dyDescent="0.3"/>
    <row r="1400" s="1" customFormat="1" x14ac:dyDescent="0.3"/>
    <row r="1401" s="1" customFormat="1" x14ac:dyDescent="0.3"/>
    <row r="1402" s="1" customFormat="1" x14ac:dyDescent="0.3"/>
    <row r="1403" s="1" customFormat="1" x14ac:dyDescent="0.3"/>
    <row r="1404" s="1" customFormat="1" x14ac:dyDescent="0.3"/>
    <row r="1405" s="1" customFormat="1" x14ac:dyDescent="0.3"/>
    <row r="1406" s="1" customFormat="1" x14ac:dyDescent="0.3"/>
    <row r="1407" s="1" customFormat="1" x14ac:dyDescent="0.3"/>
    <row r="1408" s="1" customFormat="1" x14ac:dyDescent="0.3"/>
    <row r="1409" s="1" customFormat="1" x14ac:dyDescent="0.3"/>
    <row r="1410" s="1" customFormat="1" x14ac:dyDescent="0.3"/>
    <row r="1411" s="1" customFormat="1" x14ac:dyDescent="0.3"/>
    <row r="1412" s="1" customFormat="1" x14ac:dyDescent="0.3"/>
    <row r="1413" s="1" customFormat="1" x14ac:dyDescent="0.3"/>
    <row r="1414" s="1" customFormat="1" x14ac:dyDescent="0.3"/>
    <row r="1415" s="1" customFormat="1" x14ac:dyDescent="0.3"/>
    <row r="1416" s="1" customFormat="1" x14ac:dyDescent="0.3"/>
    <row r="1417" s="1" customFormat="1" x14ac:dyDescent="0.3"/>
    <row r="1418" s="1" customFormat="1" x14ac:dyDescent="0.3"/>
    <row r="1419" s="1" customFormat="1" x14ac:dyDescent="0.3"/>
    <row r="1420" s="1" customFormat="1" x14ac:dyDescent="0.3"/>
    <row r="1421" s="1" customFormat="1" x14ac:dyDescent="0.3"/>
    <row r="1422" s="1" customFormat="1" x14ac:dyDescent="0.3"/>
    <row r="1423" s="1" customFormat="1" x14ac:dyDescent="0.3"/>
    <row r="1424" s="1" customFormat="1" x14ac:dyDescent="0.3"/>
    <row r="1425" s="1" customFormat="1" x14ac:dyDescent="0.3"/>
    <row r="1426" s="1" customFormat="1" x14ac:dyDescent="0.3"/>
    <row r="1427" s="1" customFormat="1" x14ac:dyDescent="0.3"/>
    <row r="1428" s="1" customFormat="1" x14ac:dyDescent="0.3"/>
    <row r="1429" s="1" customFormat="1" x14ac:dyDescent="0.3"/>
    <row r="1430" s="1" customFormat="1" x14ac:dyDescent="0.3"/>
    <row r="1431" s="1" customFormat="1" x14ac:dyDescent="0.3"/>
    <row r="1432" s="1" customFormat="1" x14ac:dyDescent="0.3"/>
    <row r="1433" s="1" customFormat="1" x14ac:dyDescent="0.3"/>
    <row r="1434" s="1" customFormat="1" x14ac:dyDescent="0.3"/>
    <row r="1435" s="1" customFormat="1" x14ac:dyDescent="0.3"/>
    <row r="1436" s="1" customFormat="1" x14ac:dyDescent="0.3"/>
    <row r="1437" s="1" customFormat="1" x14ac:dyDescent="0.3"/>
    <row r="1438" s="1" customFormat="1" x14ac:dyDescent="0.3"/>
    <row r="1439" s="1" customFormat="1" x14ac:dyDescent="0.3"/>
    <row r="1440" s="1" customFormat="1" x14ac:dyDescent="0.3"/>
    <row r="1441" s="1" customFormat="1" x14ac:dyDescent="0.3"/>
    <row r="1442" s="1" customFormat="1" x14ac:dyDescent="0.3"/>
    <row r="1443" s="1" customFormat="1" x14ac:dyDescent="0.3"/>
    <row r="1444" s="1" customFormat="1" x14ac:dyDescent="0.3"/>
    <row r="1445" s="1" customFormat="1" x14ac:dyDescent="0.3"/>
    <row r="1446" s="1" customFormat="1" x14ac:dyDescent="0.3"/>
    <row r="1447" s="1" customFormat="1" x14ac:dyDescent="0.3"/>
    <row r="1448" s="1" customFormat="1" x14ac:dyDescent="0.3"/>
    <row r="1449" s="1" customFormat="1" x14ac:dyDescent="0.3"/>
    <row r="1450" s="1" customFormat="1" x14ac:dyDescent="0.3"/>
    <row r="1451" s="1" customFormat="1" x14ac:dyDescent="0.3"/>
    <row r="1452" s="1" customFormat="1" x14ac:dyDescent="0.3"/>
    <row r="1453" s="1" customFormat="1" x14ac:dyDescent="0.3"/>
    <row r="1454" s="1" customFormat="1" x14ac:dyDescent="0.3"/>
    <row r="1455" s="1" customFormat="1" x14ac:dyDescent="0.3"/>
    <row r="1456" s="1" customFormat="1" x14ac:dyDescent="0.3"/>
    <row r="1457" s="1" customFormat="1" x14ac:dyDescent="0.3"/>
    <row r="1458" s="1" customFormat="1" x14ac:dyDescent="0.3"/>
    <row r="1459" s="1" customFormat="1" x14ac:dyDescent="0.3"/>
    <row r="1460" s="1" customFormat="1" x14ac:dyDescent="0.3"/>
    <row r="1461" s="1" customFormat="1" x14ac:dyDescent="0.3"/>
    <row r="1462" s="1" customFormat="1" x14ac:dyDescent="0.3"/>
    <row r="1463" s="1" customFormat="1" x14ac:dyDescent="0.3"/>
    <row r="1464" s="1" customFormat="1" x14ac:dyDescent="0.3"/>
    <row r="1465" s="1" customFormat="1" x14ac:dyDescent="0.3"/>
    <row r="1466" s="1" customFormat="1" x14ac:dyDescent="0.3"/>
    <row r="1467" s="1" customFormat="1" x14ac:dyDescent="0.3"/>
    <row r="1468" s="1" customFormat="1" x14ac:dyDescent="0.3"/>
    <row r="1469" s="1" customFormat="1" x14ac:dyDescent="0.3"/>
    <row r="1470" s="1" customFormat="1" x14ac:dyDescent="0.3"/>
    <row r="1471" s="1" customFormat="1" x14ac:dyDescent="0.3"/>
    <row r="1472" s="1" customFormat="1" x14ac:dyDescent="0.3"/>
    <row r="1473" s="1" customFormat="1" x14ac:dyDescent="0.3"/>
    <row r="1474" s="1" customFormat="1" x14ac:dyDescent="0.3"/>
    <row r="1475" s="1" customFormat="1" x14ac:dyDescent="0.3"/>
    <row r="1476" s="1" customFormat="1" x14ac:dyDescent="0.3"/>
    <row r="1477" s="1" customFormat="1" x14ac:dyDescent="0.3"/>
    <row r="1478" s="1" customFormat="1" x14ac:dyDescent="0.3"/>
    <row r="1479" s="1" customFormat="1" x14ac:dyDescent="0.3"/>
    <row r="1480" s="1" customFormat="1" x14ac:dyDescent="0.3"/>
    <row r="1481" s="1" customFormat="1" x14ac:dyDescent="0.3"/>
    <row r="1482" s="1" customFormat="1" x14ac:dyDescent="0.3"/>
    <row r="1483" s="1" customFormat="1" x14ac:dyDescent="0.3"/>
    <row r="1484" s="1" customFormat="1" x14ac:dyDescent="0.3"/>
    <row r="1485" s="1" customFormat="1" x14ac:dyDescent="0.3"/>
    <row r="1486" s="1" customFormat="1" x14ac:dyDescent="0.3"/>
    <row r="1487" s="1" customFormat="1" x14ac:dyDescent="0.3"/>
    <row r="1488" s="1" customFormat="1" x14ac:dyDescent="0.3"/>
    <row r="1489" s="1" customFormat="1" x14ac:dyDescent="0.3"/>
    <row r="1490" s="1" customFormat="1" x14ac:dyDescent="0.3"/>
    <row r="1491" s="1" customFormat="1" x14ac:dyDescent="0.3"/>
    <row r="1492" s="1" customFormat="1" x14ac:dyDescent="0.3"/>
    <row r="1493" s="1" customFormat="1" x14ac:dyDescent="0.3"/>
    <row r="1494" s="1" customFormat="1" x14ac:dyDescent="0.3"/>
    <row r="1495" s="1" customFormat="1" x14ac:dyDescent="0.3"/>
    <row r="1496" s="1" customFormat="1" x14ac:dyDescent="0.3"/>
    <row r="1497" s="1" customFormat="1" x14ac:dyDescent="0.3"/>
    <row r="1498" s="1" customFormat="1" x14ac:dyDescent="0.3"/>
    <row r="1499" s="1" customFormat="1" x14ac:dyDescent="0.3"/>
    <row r="1500" s="1" customFormat="1" x14ac:dyDescent="0.3"/>
    <row r="1501" s="1" customFormat="1" x14ac:dyDescent="0.3"/>
    <row r="1502" s="1" customFormat="1" x14ac:dyDescent="0.3"/>
    <row r="1503" s="1" customFormat="1" x14ac:dyDescent="0.3"/>
    <row r="1504" s="1" customFormat="1" x14ac:dyDescent="0.3"/>
    <row r="1505" s="1" customFormat="1" x14ac:dyDescent="0.3"/>
    <row r="1506" s="1" customFormat="1" x14ac:dyDescent="0.3"/>
    <row r="1507" s="1" customFormat="1" x14ac:dyDescent="0.3"/>
    <row r="1508" s="1" customFormat="1" x14ac:dyDescent="0.3"/>
    <row r="1509" s="1" customFormat="1" x14ac:dyDescent="0.3"/>
    <row r="1510" s="1" customFormat="1" x14ac:dyDescent="0.3"/>
    <row r="1511" s="1" customFormat="1" x14ac:dyDescent="0.3"/>
    <row r="1512" s="1" customFormat="1" x14ac:dyDescent="0.3"/>
    <row r="1513" s="1" customFormat="1" x14ac:dyDescent="0.3"/>
    <row r="1514" s="1" customFormat="1" x14ac:dyDescent="0.3"/>
    <row r="1515" s="1" customFormat="1" x14ac:dyDescent="0.3"/>
    <row r="1516" s="1" customFormat="1" x14ac:dyDescent="0.3"/>
    <row r="1517" s="1" customFormat="1" x14ac:dyDescent="0.3"/>
    <row r="1518" s="1" customFormat="1" x14ac:dyDescent="0.3"/>
    <row r="1519" s="1" customFormat="1" x14ac:dyDescent="0.3"/>
    <row r="1520" s="1" customFormat="1" x14ac:dyDescent="0.3"/>
    <row r="1521" s="1" customFormat="1" x14ac:dyDescent="0.3"/>
    <row r="1522" s="1" customFormat="1" x14ac:dyDescent="0.3"/>
    <row r="1523" s="1" customFormat="1" x14ac:dyDescent="0.3"/>
    <row r="1524" s="1" customFormat="1" x14ac:dyDescent="0.3"/>
    <row r="1525" s="1" customFormat="1" x14ac:dyDescent="0.3"/>
    <row r="1526" s="1" customFormat="1" x14ac:dyDescent="0.3"/>
    <row r="1527" s="1" customFormat="1" x14ac:dyDescent="0.3"/>
    <row r="1528" s="1" customFormat="1" x14ac:dyDescent="0.3"/>
    <row r="1529" s="1" customFormat="1" x14ac:dyDescent="0.3"/>
    <row r="1530" s="1" customFormat="1" x14ac:dyDescent="0.3"/>
    <row r="1531" s="1" customFormat="1" x14ac:dyDescent="0.3"/>
    <row r="1532" s="1" customFormat="1" x14ac:dyDescent="0.3"/>
    <row r="1533" s="1" customFormat="1" x14ac:dyDescent="0.3"/>
    <row r="1534" s="1" customFormat="1" x14ac:dyDescent="0.3"/>
    <row r="1535" s="1" customFormat="1" x14ac:dyDescent="0.3"/>
    <row r="1536" s="1" customFormat="1" x14ac:dyDescent="0.3"/>
    <row r="1537" s="1" customFormat="1" x14ac:dyDescent="0.3"/>
    <row r="1538" s="1" customFormat="1" x14ac:dyDescent="0.3"/>
    <row r="1539" s="1" customFormat="1" x14ac:dyDescent="0.3"/>
    <row r="1540" s="1" customFormat="1" x14ac:dyDescent="0.3"/>
    <row r="1541" s="1" customFormat="1" x14ac:dyDescent="0.3"/>
    <row r="1542" s="1" customFormat="1" x14ac:dyDescent="0.3"/>
    <row r="1543" s="1" customFormat="1" x14ac:dyDescent="0.3"/>
    <row r="1544" s="1" customFormat="1" x14ac:dyDescent="0.3"/>
    <row r="1545" s="1" customFormat="1" x14ac:dyDescent="0.3"/>
    <row r="1546" s="1" customFormat="1" x14ac:dyDescent="0.3"/>
    <row r="1547" s="1" customFormat="1" x14ac:dyDescent="0.3"/>
    <row r="1548" s="1" customFormat="1" x14ac:dyDescent="0.3"/>
    <row r="1549" s="1" customFormat="1" x14ac:dyDescent="0.3"/>
    <row r="1550" s="1" customFormat="1" x14ac:dyDescent="0.3"/>
    <row r="1551" s="1" customFormat="1" x14ac:dyDescent="0.3"/>
    <row r="1552" s="1" customFormat="1" x14ac:dyDescent="0.3"/>
    <row r="1553" s="1" customFormat="1" x14ac:dyDescent="0.3"/>
    <row r="1554" s="1" customFormat="1" x14ac:dyDescent="0.3"/>
    <row r="1555" s="1" customFormat="1" x14ac:dyDescent="0.3"/>
    <row r="1556" s="1" customFormat="1" x14ac:dyDescent="0.3"/>
    <row r="1557" s="1" customFormat="1" x14ac:dyDescent="0.3"/>
    <row r="1558" s="1" customFormat="1" x14ac:dyDescent="0.3"/>
    <row r="1559" s="1" customFormat="1" x14ac:dyDescent="0.3"/>
    <row r="1560" s="1" customFormat="1" x14ac:dyDescent="0.3"/>
    <row r="1561" s="1" customFormat="1" x14ac:dyDescent="0.3"/>
    <row r="1562" s="1" customFormat="1" x14ac:dyDescent="0.3"/>
    <row r="1563" s="1" customFormat="1" x14ac:dyDescent="0.3"/>
    <row r="1564" s="1" customFormat="1" x14ac:dyDescent="0.3"/>
    <row r="1565" s="1" customFormat="1" x14ac:dyDescent="0.3"/>
    <row r="1566" s="1" customFormat="1" x14ac:dyDescent="0.3"/>
    <row r="1567" s="1" customFormat="1" x14ac:dyDescent="0.3"/>
    <row r="1568" s="1" customFormat="1" x14ac:dyDescent="0.3"/>
    <row r="1569" s="1" customFormat="1" x14ac:dyDescent="0.3"/>
    <row r="1570" s="1" customFormat="1" x14ac:dyDescent="0.3"/>
    <row r="1571" s="1" customFormat="1" x14ac:dyDescent="0.3"/>
    <row r="1572" s="1" customFormat="1" x14ac:dyDescent="0.3"/>
    <row r="1573" s="1" customFormat="1" x14ac:dyDescent="0.3"/>
    <row r="1574" s="1" customFormat="1" x14ac:dyDescent="0.3"/>
    <row r="1575" s="1" customFormat="1" x14ac:dyDescent="0.3"/>
    <row r="1576" s="1" customFormat="1" x14ac:dyDescent="0.3"/>
    <row r="1577" s="1" customFormat="1" x14ac:dyDescent="0.3"/>
    <row r="1578" s="1" customFormat="1" x14ac:dyDescent="0.3"/>
    <row r="1579" s="1" customFormat="1" x14ac:dyDescent="0.3"/>
    <row r="1580" s="1" customFormat="1" x14ac:dyDescent="0.3"/>
    <row r="1581" s="1" customFormat="1" x14ac:dyDescent="0.3"/>
    <row r="1582" s="1" customFormat="1" x14ac:dyDescent="0.3"/>
    <row r="1583" s="1" customFormat="1" x14ac:dyDescent="0.3"/>
    <row r="1584" s="1" customFormat="1" x14ac:dyDescent="0.3"/>
    <row r="1585" s="1" customFormat="1" x14ac:dyDescent="0.3"/>
    <row r="1586" s="1" customFormat="1" x14ac:dyDescent="0.3"/>
    <row r="1587" s="1" customFormat="1" x14ac:dyDescent="0.3"/>
    <row r="1588" s="1" customFormat="1" x14ac:dyDescent="0.3"/>
    <row r="1589" s="1" customFormat="1" x14ac:dyDescent="0.3"/>
    <row r="1590" s="1" customFormat="1" x14ac:dyDescent="0.3"/>
    <row r="1591" s="1" customFormat="1" x14ac:dyDescent="0.3"/>
    <row r="1592" s="1" customFormat="1" x14ac:dyDescent="0.3"/>
    <row r="1593" s="1" customFormat="1" x14ac:dyDescent="0.3"/>
    <row r="1594" s="1" customFormat="1" x14ac:dyDescent="0.3"/>
    <row r="1595" s="1" customFormat="1" x14ac:dyDescent="0.3"/>
    <row r="1596" s="1" customFormat="1" x14ac:dyDescent="0.3"/>
    <row r="1597" s="1" customFormat="1" x14ac:dyDescent="0.3"/>
    <row r="1598" s="1" customFormat="1" x14ac:dyDescent="0.3"/>
    <row r="1599" s="1" customFormat="1" x14ac:dyDescent="0.3"/>
    <row r="1600" s="1" customFormat="1" x14ac:dyDescent="0.3"/>
    <row r="1601" s="1" customFormat="1" x14ac:dyDescent="0.3"/>
    <row r="1602" s="1" customFormat="1" x14ac:dyDescent="0.3"/>
    <row r="1603" s="1" customFormat="1" x14ac:dyDescent="0.3"/>
    <row r="1604" s="1" customFormat="1" x14ac:dyDescent="0.3"/>
    <row r="1605" s="1" customFormat="1" x14ac:dyDescent="0.3"/>
    <row r="1606" s="1" customFormat="1" x14ac:dyDescent="0.3"/>
    <row r="1607" s="1" customFormat="1" x14ac:dyDescent="0.3"/>
    <row r="1608" s="1" customFormat="1" x14ac:dyDescent="0.3"/>
    <row r="1609" s="1" customFormat="1" x14ac:dyDescent="0.3"/>
    <row r="1610" s="1" customFormat="1" x14ac:dyDescent="0.3"/>
    <row r="1611" s="1" customFormat="1" x14ac:dyDescent="0.3"/>
    <row r="1612" s="1" customFormat="1" x14ac:dyDescent="0.3"/>
    <row r="1613" s="1" customFormat="1" x14ac:dyDescent="0.3"/>
    <row r="1614" s="1" customFormat="1" x14ac:dyDescent="0.3"/>
    <row r="1615" s="1" customFormat="1" x14ac:dyDescent="0.3"/>
    <row r="1616" s="1" customFormat="1" x14ac:dyDescent="0.3"/>
    <row r="1617" s="1" customFormat="1" x14ac:dyDescent="0.3"/>
    <row r="1618" s="1" customFormat="1" x14ac:dyDescent="0.3"/>
    <row r="1619" s="1" customFormat="1" x14ac:dyDescent="0.3"/>
    <row r="1620" s="1" customFormat="1" x14ac:dyDescent="0.3"/>
    <row r="1621" s="1" customFormat="1" x14ac:dyDescent="0.3"/>
    <row r="1622" s="1" customFormat="1" x14ac:dyDescent="0.3"/>
    <row r="1623" s="1" customFormat="1" x14ac:dyDescent="0.3"/>
    <row r="1624" s="1" customFormat="1" x14ac:dyDescent="0.3"/>
    <row r="1625" s="1" customFormat="1" x14ac:dyDescent="0.3"/>
    <row r="1626" s="1" customFormat="1" x14ac:dyDescent="0.3"/>
    <row r="1627" s="1" customFormat="1" x14ac:dyDescent="0.3"/>
    <row r="1628" s="1" customFormat="1" x14ac:dyDescent="0.3"/>
    <row r="1629" s="1" customFormat="1" x14ac:dyDescent="0.3"/>
    <row r="1630" s="1" customFormat="1" x14ac:dyDescent="0.3"/>
    <row r="1631" s="1" customFormat="1" x14ac:dyDescent="0.3"/>
    <row r="1632" s="1" customFormat="1" x14ac:dyDescent="0.3"/>
    <row r="1633" s="1" customFormat="1" x14ac:dyDescent="0.3"/>
    <row r="1634" s="1" customFormat="1" x14ac:dyDescent="0.3"/>
    <row r="1635" s="1" customFormat="1" x14ac:dyDescent="0.3"/>
    <row r="1636" s="1" customFormat="1" x14ac:dyDescent="0.3"/>
    <row r="1637" s="1" customFormat="1" x14ac:dyDescent="0.3"/>
    <row r="1638" s="1" customFormat="1" x14ac:dyDescent="0.3"/>
    <row r="1639" s="1" customFormat="1" x14ac:dyDescent="0.3"/>
    <row r="1640" s="1" customFormat="1" x14ac:dyDescent="0.3"/>
    <row r="1641" s="1" customFormat="1" x14ac:dyDescent="0.3"/>
    <row r="1642" s="1" customFormat="1" x14ac:dyDescent="0.3"/>
    <row r="1643" s="1" customFormat="1" x14ac:dyDescent="0.3"/>
    <row r="1644" s="1" customFormat="1" x14ac:dyDescent="0.3"/>
    <row r="1645" s="1" customFormat="1" x14ac:dyDescent="0.3"/>
    <row r="1646" s="1" customFormat="1" x14ac:dyDescent="0.3"/>
    <row r="1647" s="1" customFormat="1" x14ac:dyDescent="0.3"/>
    <row r="1648" s="1" customFormat="1" x14ac:dyDescent="0.3"/>
    <row r="1649" s="1" customFormat="1" x14ac:dyDescent="0.3"/>
    <row r="1650" s="1" customFormat="1" x14ac:dyDescent="0.3"/>
    <row r="1651" s="1" customFormat="1" x14ac:dyDescent="0.3"/>
    <row r="1652" s="1" customFormat="1" x14ac:dyDescent="0.3"/>
    <row r="1653" s="1" customFormat="1" x14ac:dyDescent="0.3"/>
    <row r="1654" s="1" customFormat="1" x14ac:dyDescent="0.3"/>
    <row r="1655" s="1" customFormat="1" x14ac:dyDescent="0.3"/>
    <row r="1656" s="1" customFormat="1" x14ac:dyDescent="0.3"/>
    <row r="1657" s="1" customFormat="1" x14ac:dyDescent="0.3"/>
    <row r="1658" s="1" customFormat="1" x14ac:dyDescent="0.3"/>
    <row r="1659" s="1" customFormat="1" x14ac:dyDescent="0.3"/>
    <row r="1660" s="1" customFormat="1" x14ac:dyDescent="0.3"/>
    <row r="1661" s="1" customFormat="1" x14ac:dyDescent="0.3"/>
    <row r="1662" s="1" customFormat="1" x14ac:dyDescent="0.3"/>
    <row r="1663" s="1" customFormat="1" x14ac:dyDescent="0.3"/>
    <row r="1664" s="1" customFormat="1" x14ac:dyDescent="0.3"/>
    <row r="1665" s="1" customFormat="1" x14ac:dyDescent="0.3"/>
    <row r="1666" s="1" customFormat="1" x14ac:dyDescent="0.3"/>
    <row r="1667" s="1" customFormat="1" x14ac:dyDescent="0.3"/>
  </sheetData>
  <sheetProtection algorithmName="SHA-512" hashValue="Yp9aWzVftarrGv45OwoyK03N81ujgjKCpEMes5gd9NSuM8qs0LkK0DBKsqxYGX3q2GSa+Hs20vv+aIEOMW5OFw==" saltValue="vl8cNYLdHoaZ8X4hiZFIMg==" spinCount="100000" sheet="1" objects="1" scenarios="1"/>
  <mergeCells count="20">
    <mergeCell ref="B40:B41"/>
    <mergeCell ref="B39:E39"/>
    <mergeCell ref="O8:O9"/>
    <mergeCell ref="C8:C9"/>
    <mergeCell ref="D8:D9"/>
    <mergeCell ref="E8:F8"/>
    <mergeCell ref="G8:H8"/>
    <mergeCell ref="J8:K8"/>
    <mergeCell ref="M8:N8"/>
    <mergeCell ref="B35:F35"/>
    <mergeCell ref="H40:H41"/>
    <mergeCell ref="I40:J40"/>
    <mergeCell ref="K40:L40"/>
    <mergeCell ref="H39:L39"/>
    <mergeCell ref="B6:O6"/>
    <mergeCell ref="E7:F7"/>
    <mergeCell ref="M7:N7"/>
    <mergeCell ref="B7:B9"/>
    <mergeCell ref="J7:L7"/>
    <mergeCell ref="G7:I7"/>
  </mergeCells>
  <dataValidations xWindow="597" yWindow="791" count="3">
    <dataValidation type="list" allowBlank="1" showInputMessage="1" showErrorMessage="1" sqref="D10:D34" xr:uid="{00000000-0002-0000-0400-000000000000}">
      <formula1>"سعودي, غير سعودي"</formula1>
    </dataValidation>
    <dataValidation allowBlank="1" showInputMessage="1" showErrorMessage="1" promptTitle="تنبيه:" prompt="يتم تعبئتها من قبل EXPRO" sqref="I9:I34 L9:L34" xr:uid="{8A8C7B7C-2E8D-4198-ACF8-C410FB3C1F5E}"/>
    <dataValidation allowBlank="1" showInputMessage="1" showErrorMessage="1" promptTitle="تنبيه:" prompt="الوظائف الإشرافية: على سبيل المثال لا الحصر (فني تغذية، أخصائي تغذية علاجية)" sqref="H42" xr:uid="{7E0A68E6-6F49-4343-BF3C-2FE223A98BDD}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4:T628"/>
  <sheetViews>
    <sheetView showGridLines="0" rightToLeft="1" zoomScale="115" zoomScaleNormal="115" workbookViewId="0">
      <selection activeCell="C1" sqref="C1"/>
    </sheetView>
  </sheetViews>
  <sheetFormatPr defaultColWidth="9.25" defaultRowHeight="14" x14ac:dyDescent="0.3"/>
  <cols>
    <col min="1" max="3" width="8.75" customWidth="1"/>
    <col min="4" max="4" width="10.75" bestFit="1" customWidth="1"/>
    <col min="5" max="5" width="15.58203125" bestFit="1" customWidth="1"/>
    <col min="6" max="6" width="9.58203125" bestFit="1" customWidth="1"/>
    <col min="7" max="7" width="8.75"/>
    <col min="8" max="8" width="13.25" bestFit="1" customWidth="1"/>
    <col min="9" max="9" width="3.4140625" customWidth="1"/>
    <col min="10" max="10" width="3.58203125" customWidth="1"/>
    <col min="11" max="11" width="2.75" customWidth="1"/>
    <col min="12" max="12" width="2.25" customWidth="1"/>
    <col min="13" max="13" width="8.75" customWidth="1"/>
    <col min="14" max="14" width="18.25" bestFit="1" customWidth="1"/>
    <col min="15" max="15" width="3.75" customWidth="1"/>
    <col min="16" max="16" width="4.25" customWidth="1"/>
    <col min="17" max="20" width="8.75" customWidth="1"/>
    <col min="21" max="16384" width="9.25" style="1"/>
  </cols>
  <sheetData>
    <row r="4" spans="1:20" ht="13" customHeight="1" x14ac:dyDescent="0.3">
      <c r="A4" s="6" t="s">
        <v>101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4.5" thickBot="1" x14ac:dyDescent="0.35"/>
    <row r="6" spans="1:20" ht="18.5" thickBot="1" x14ac:dyDescent="0.75">
      <c r="B6" s="282" t="s">
        <v>59</v>
      </c>
      <c r="C6" s="283"/>
      <c r="D6" s="283"/>
      <c r="E6" s="283"/>
      <c r="F6" s="283"/>
      <c r="G6" s="283"/>
      <c r="H6" s="283"/>
      <c r="K6" s="279"/>
      <c r="L6" s="279"/>
      <c r="M6" s="253" t="s">
        <v>174</v>
      </c>
      <c r="N6" s="253"/>
    </row>
    <row r="7" spans="1:20" ht="54" x14ac:dyDescent="0.3">
      <c r="B7" s="286" t="s">
        <v>72</v>
      </c>
      <c r="C7" s="31" t="s">
        <v>57</v>
      </c>
      <c r="D7" s="31" t="s">
        <v>58</v>
      </c>
      <c r="E7" s="138" t="s">
        <v>167</v>
      </c>
      <c r="F7" s="201" t="s">
        <v>187</v>
      </c>
      <c r="G7" s="181" t="s">
        <v>183</v>
      </c>
      <c r="H7" s="31" t="s">
        <v>168</v>
      </c>
      <c r="K7" s="169"/>
      <c r="L7" s="169"/>
      <c r="M7" s="165" t="s">
        <v>22</v>
      </c>
      <c r="N7" s="39" t="s">
        <v>199</v>
      </c>
    </row>
    <row r="8" spans="1:20" x14ac:dyDescent="0.3">
      <c r="B8" s="287"/>
      <c r="C8" s="265" t="s">
        <v>52</v>
      </c>
      <c r="D8" s="267" t="s">
        <v>52</v>
      </c>
      <c r="E8" s="265" t="s">
        <v>53</v>
      </c>
      <c r="F8" s="284" t="s">
        <v>53</v>
      </c>
      <c r="G8" s="265" t="s">
        <v>53</v>
      </c>
      <c r="H8" s="265" t="s">
        <v>53</v>
      </c>
      <c r="K8" s="170"/>
      <c r="L8" s="171"/>
      <c r="M8" s="166">
        <f ca="1">TODAY()-30</f>
        <v>45047</v>
      </c>
      <c r="N8" s="143"/>
    </row>
    <row r="9" spans="1:20" x14ac:dyDescent="0.3">
      <c r="B9" s="264"/>
      <c r="C9" s="266"/>
      <c r="D9" s="267"/>
      <c r="E9" s="266"/>
      <c r="F9" s="285"/>
      <c r="G9" s="266"/>
      <c r="H9" s="266"/>
      <c r="K9" s="170"/>
      <c r="L9" s="171"/>
      <c r="M9" s="166">
        <f ca="1">TODAY()-60</f>
        <v>45017</v>
      </c>
      <c r="N9" s="143"/>
    </row>
    <row r="10" spans="1:20" x14ac:dyDescent="0.3">
      <c r="B10" s="61">
        <v>1</v>
      </c>
      <c r="C10" s="146"/>
      <c r="D10" s="146"/>
      <c r="E10" s="146"/>
      <c r="F10" s="202"/>
      <c r="G10" s="202"/>
      <c r="H10" s="203">
        <f>G10*(F10/1000)*E10</f>
        <v>0</v>
      </c>
      <c r="K10" s="170"/>
      <c r="L10" s="171"/>
      <c r="M10" s="166">
        <f ca="1">TODAY()-90</f>
        <v>44987</v>
      </c>
      <c r="N10" s="143"/>
    </row>
    <row r="11" spans="1:20" x14ac:dyDescent="0.3">
      <c r="B11" s="61">
        <v>2</v>
      </c>
      <c r="C11" s="146"/>
      <c r="D11" s="146"/>
      <c r="E11" s="146"/>
      <c r="F11" s="202"/>
      <c r="G11" s="202"/>
      <c r="H11" s="203">
        <f t="shared" ref="H11:H74" si="0">G11*(F11/1000)*E11</f>
        <v>0</v>
      </c>
      <c r="K11" s="170"/>
      <c r="L11" s="171"/>
      <c r="M11" s="166">
        <f ca="1">TODAY()-120</f>
        <v>44957</v>
      </c>
      <c r="N11" s="143"/>
    </row>
    <row r="12" spans="1:20" x14ac:dyDescent="0.3">
      <c r="B12" s="61">
        <v>3</v>
      </c>
      <c r="C12" s="146"/>
      <c r="D12" s="146"/>
      <c r="E12" s="146"/>
      <c r="F12" s="202"/>
      <c r="G12" s="202"/>
      <c r="H12" s="203">
        <f t="shared" si="0"/>
        <v>0</v>
      </c>
      <c r="K12" s="170"/>
      <c r="L12" s="171"/>
      <c r="M12" s="166">
        <f ca="1">TODAY()-150</f>
        <v>44927</v>
      </c>
      <c r="N12" s="143"/>
    </row>
    <row r="13" spans="1:20" x14ac:dyDescent="0.3">
      <c r="B13" s="61">
        <v>4</v>
      </c>
      <c r="C13" s="146"/>
      <c r="D13" s="146"/>
      <c r="E13" s="146"/>
      <c r="F13" s="202"/>
      <c r="G13" s="202"/>
      <c r="H13" s="203">
        <f t="shared" si="0"/>
        <v>0</v>
      </c>
      <c r="K13" s="170"/>
      <c r="L13" s="171"/>
      <c r="M13" s="166">
        <f ca="1">TODAY()-180</f>
        <v>44897</v>
      </c>
      <c r="N13" s="143"/>
    </row>
    <row r="14" spans="1:20" x14ac:dyDescent="0.3">
      <c r="B14" s="61">
        <v>5</v>
      </c>
      <c r="C14" s="146"/>
      <c r="D14" s="146"/>
      <c r="E14" s="146"/>
      <c r="F14" s="202"/>
      <c r="G14" s="202"/>
      <c r="H14" s="203">
        <f t="shared" si="0"/>
        <v>0</v>
      </c>
      <c r="K14" s="170"/>
      <c r="L14" s="171"/>
      <c r="M14" s="166">
        <f ca="1">TODAY()-210</f>
        <v>44867</v>
      </c>
      <c r="N14" s="143"/>
    </row>
    <row r="15" spans="1:20" x14ac:dyDescent="0.3">
      <c r="B15" s="61">
        <v>6</v>
      </c>
      <c r="C15" s="146"/>
      <c r="D15" s="146"/>
      <c r="E15" s="146"/>
      <c r="F15" s="202"/>
      <c r="G15" s="202"/>
      <c r="H15" s="203">
        <f t="shared" si="0"/>
        <v>0</v>
      </c>
      <c r="K15" s="170"/>
      <c r="L15" s="171"/>
      <c r="M15" s="166">
        <f ca="1">TODAY()-240</f>
        <v>44837</v>
      </c>
      <c r="N15" s="143"/>
    </row>
    <row r="16" spans="1:20" x14ac:dyDescent="0.3">
      <c r="B16" s="61">
        <v>7</v>
      </c>
      <c r="C16" s="146"/>
      <c r="D16" s="146"/>
      <c r="E16" s="146"/>
      <c r="F16" s="202"/>
      <c r="G16" s="202"/>
      <c r="H16" s="203">
        <f t="shared" si="0"/>
        <v>0</v>
      </c>
      <c r="K16" s="170"/>
      <c r="L16" s="171"/>
      <c r="M16" s="166">
        <f ca="1">TODAY()-270</f>
        <v>44807</v>
      </c>
      <c r="N16" s="143"/>
    </row>
    <row r="17" spans="2:14" x14ac:dyDescent="0.3">
      <c r="B17" s="61">
        <v>8</v>
      </c>
      <c r="C17" s="146"/>
      <c r="D17" s="146"/>
      <c r="E17" s="146"/>
      <c r="F17" s="202"/>
      <c r="G17" s="202"/>
      <c r="H17" s="203">
        <f t="shared" si="0"/>
        <v>0</v>
      </c>
      <c r="K17" s="170"/>
      <c r="L17" s="171"/>
      <c r="M17" s="166">
        <f ca="1">TODAY()-300</f>
        <v>44777</v>
      </c>
      <c r="N17" s="143"/>
    </row>
    <row r="18" spans="2:14" x14ac:dyDescent="0.3">
      <c r="B18" s="61">
        <v>9</v>
      </c>
      <c r="C18" s="146"/>
      <c r="D18" s="146"/>
      <c r="E18" s="146"/>
      <c r="F18" s="202"/>
      <c r="G18" s="202"/>
      <c r="H18" s="203">
        <f t="shared" si="0"/>
        <v>0</v>
      </c>
      <c r="K18" s="170"/>
      <c r="L18" s="171"/>
      <c r="M18" s="166">
        <f ca="1">TODAY()-330</f>
        <v>44747</v>
      </c>
      <c r="N18" s="143"/>
    </row>
    <row r="19" spans="2:14" x14ac:dyDescent="0.3">
      <c r="B19" s="61">
        <v>10</v>
      </c>
      <c r="C19" s="146"/>
      <c r="D19" s="146"/>
      <c r="E19" s="146"/>
      <c r="F19" s="202"/>
      <c r="G19" s="202"/>
      <c r="H19" s="203">
        <f t="shared" si="0"/>
        <v>0</v>
      </c>
      <c r="K19" s="170"/>
      <c r="L19" s="171"/>
      <c r="M19" s="166">
        <f ca="1">TODAY()-360</f>
        <v>44717</v>
      </c>
      <c r="N19" s="143"/>
    </row>
    <row r="20" spans="2:14" ht="18" x14ac:dyDescent="0.7">
      <c r="B20" s="61">
        <v>11</v>
      </c>
      <c r="C20" s="146"/>
      <c r="D20" s="146"/>
      <c r="E20" s="146"/>
      <c r="F20" s="202"/>
      <c r="G20" s="202"/>
      <c r="H20" s="203">
        <f t="shared" si="0"/>
        <v>0</v>
      </c>
      <c r="K20" s="172"/>
      <c r="L20" s="173"/>
      <c r="M20" s="167" t="s">
        <v>21</v>
      </c>
      <c r="N20" s="73">
        <f>SUM(N8:N19)</f>
        <v>0</v>
      </c>
    </row>
    <row r="21" spans="2:14" ht="18.5" thickBot="1" x14ac:dyDescent="0.75">
      <c r="B21" s="61">
        <v>12</v>
      </c>
      <c r="C21" s="146"/>
      <c r="D21" s="146"/>
      <c r="E21" s="146"/>
      <c r="F21" s="202"/>
      <c r="G21" s="202"/>
      <c r="H21" s="203">
        <f t="shared" si="0"/>
        <v>0</v>
      </c>
      <c r="K21" s="172"/>
      <c r="L21" s="173"/>
      <c r="M21" s="168" t="s">
        <v>25</v>
      </c>
      <c r="N21" s="117" t="str">
        <f>IFERROR(AVERAGE(N8:N19),"")</f>
        <v/>
      </c>
    </row>
    <row r="22" spans="2:14" x14ac:dyDescent="0.3">
      <c r="B22" s="61">
        <v>13</v>
      </c>
      <c r="C22" s="146"/>
      <c r="D22" s="146"/>
      <c r="E22" s="146"/>
      <c r="F22" s="202"/>
      <c r="G22" s="202"/>
      <c r="H22" s="203">
        <f t="shared" si="0"/>
        <v>0</v>
      </c>
    </row>
    <row r="23" spans="2:14" x14ac:dyDescent="0.3">
      <c r="B23" s="61">
        <v>14</v>
      </c>
      <c r="C23" s="146"/>
      <c r="D23" s="146"/>
      <c r="E23" s="146"/>
      <c r="F23" s="202"/>
      <c r="G23" s="202"/>
      <c r="H23" s="203">
        <f t="shared" si="0"/>
        <v>0</v>
      </c>
    </row>
    <row r="24" spans="2:14" x14ac:dyDescent="0.3">
      <c r="B24" s="61">
        <v>15</v>
      </c>
      <c r="C24" s="146"/>
      <c r="D24" s="146"/>
      <c r="E24" s="146"/>
      <c r="F24" s="202"/>
      <c r="G24" s="202"/>
      <c r="H24" s="203">
        <f t="shared" si="0"/>
        <v>0</v>
      </c>
    </row>
    <row r="25" spans="2:14" x14ac:dyDescent="0.3">
      <c r="B25" s="61">
        <v>16</v>
      </c>
      <c r="C25" s="146"/>
      <c r="D25" s="146"/>
      <c r="E25" s="146"/>
      <c r="F25" s="202"/>
      <c r="G25" s="202"/>
      <c r="H25" s="203">
        <f t="shared" si="0"/>
        <v>0</v>
      </c>
    </row>
    <row r="26" spans="2:14" x14ac:dyDescent="0.3">
      <c r="B26" s="61">
        <v>17</v>
      </c>
      <c r="C26" s="146"/>
      <c r="D26" s="146"/>
      <c r="E26" s="146"/>
      <c r="F26" s="202"/>
      <c r="G26" s="202"/>
      <c r="H26" s="203">
        <f t="shared" si="0"/>
        <v>0</v>
      </c>
    </row>
    <row r="27" spans="2:14" x14ac:dyDescent="0.3">
      <c r="B27" s="61">
        <v>18</v>
      </c>
      <c r="C27" s="146"/>
      <c r="D27" s="146"/>
      <c r="E27" s="146"/>
      <c r="F27" s="202"/>
      <c r="G27" s="202"/>
      <c r="H27" s="203">
        <f t="shared" si="0"/>
        <v>0</v>
      </c>
    </row>
    <row r="28" spans="2:14" x14ac:dyDescent="0.3">
      <c r="B28" s="61">
        <v>19</v>
      </c>
      <c r="C28" s="146"/>
      <c r="D28" s="146"/>
      <c r="E28" s="146"/>
      <c r="F28" s="202"/>
      <c r="G28" s="202"/>
      <c r="H28" s="203">
        <f t="shared" si="0"/>
        <v>0</v>
      </c>
    </row>
    <row r="29" spans="2:14" x14ac:dyDescent="0.3">
      <c r="B29" s="61">
        <v>20</v>
      </c>
      <c r="C29" s="146"/>
      <c r="D29" s="146"/>
      <c r="E29" s="146"/>
      <c r="F29" s="202"/>
      <c r="G29" s="202"/>
      <c r="H29" s="203">
        <f t="shared" si="0"/>
        <v>0</v>
      </c>
    </row>
    <row r="30" spans="2:14" x14ac:dyDescent="0.3">
      <c r="B30" s="61">
        <v>21</v>
      </c>
      <c r="C30" s="146"/>
      <c r="D30" s="146"/>
      <c r="E30" s="146"/>
      <c r="F30" s="202"/>
      <c r="G30" s="202"/>
      <c r="H30" s="203">
        <f t="shared" si="0"/>
        <v>0</v>
      </c>
    </row>
    <row r="31" spans="2:14" x14ac:dyDescent="0.3">
      <c r="B31" s="61">
        <v>22</v>
      </c>
      <c r="C31" s="146"/>
      <c r="D31" s="146"/>
      <c r="E31" s="146"/>
      <c r="F31" s="202"/>
      <c r="G31" s="202"/>
      <c r="H31" s="203">
        <f t="shared" si="0"/>
        <v>0</v>
      </c>
    </row>
    <row r="32" spans="2:14" x14ac:dyDescent="0.3">
      <c r="B32" s="61">
        <v>23</v>
      </c>
      <c r="C32" s="146"/>
      <c r="D32" s="146"/>
      <c r="E32" s="146"/>
      <c r="F32" s="202"/>
      <c r="G32" s="202"/>
      <c r="H32" s="203">
        <f t="shared" si="0"/>
        <v>0</v>
      </c>
    </row>
    <row r="33" spans="2:8" x14ac:dyDescent="0.3">
      <c r="B33" s="61">
        <v>24</v>
      </c>
      <c r="C33" s="146"/>
      <c r="D33" s="146"/>
      <c r="E33" s="146"/>
      <c r="F33" s="202"/>
      <c r="G33" s="202"/>
      <c r="H33" s="203">
        <f t="shared" si="0"/>
        <v>0</v>
      </c>
    </row>
    <row r="34" spans="2:8" x14ac:dyDescent="0.3">
      <c r="B34" s="61">
        <v>25</v>
      </c>
      <c r="C34" s="146"/>
      <c r="D34" s="146"/>
      <c r="E34" s="146"/>
      <c r="F34" s="202"/>
      <c r="G34" s="202"/>
      <c r="H34" s="203">
        <f t="shared" si="0"/>
        <v>0</v>
      </c>
    </row>
    <row r="35" spans="2:8" x14ac:dyDescent="0.3">
      <c r="B35" s="61">
        <v>26</v>
      </c>
      <c r="C35" s="146"/>
      <c r="D35" s="146"/>
      <c r="E35" s="146"/>
      <c r="F35" s="202"/>
      <c r="G35" s="202"/>
      <c r="H35" s="203">
        <f t="shared" si="0"/>
        <v>0</v>
      </c>
    </row>
    <row r="36" spans="2:8" x14ac:dyDescent="0.3">
      <c r="B36" s="61">
        <v>27</v>
      </c>
      <c r="C36" s="146"/>
      <c r="D36" s="146"/>
      <c r="E36" s="146"/>
      <c r="F36" s="202"/>
      <c r="G36" s="202"/>
      <c r="H36" s="203">
        <f t="shared" si="0"/>
        <v>0</v>
      </c>
    </row>
    <row r="37" spans="2:8" x14ac:dyDescent="0.3">
      <c r="B37" s="61">
        <v>28</v>
      </c>
      <c r="C37" s="146"/>
      <c r="D37" s="146"/>
      <c r="E37" s="146"/>
      <c r="F37" s="202"/>
      <c r="G37" s="202"/>
      <c r="H37" s="203">
        <f t="shared" si="0"/>
        <v>0</v>
      </c>
    </row>
    <row r="38" spans="2:8" x14ac:dyDescent="0.3">
      <c r="B38" s="61">
        <v>29</v>
      </c>
      <c r="C38" s="146"/>
      <c r="D38" s="146"/>
      <c r="E38" s="146"/>
      <c r="F38" s="202"/>
      <c r="G38" s="202"/>
      <c r="H38" s="203">
        <f t="shared" si="0"/>
        <v>0</v>
      </c>
    </row>
    <row r="39" spans="2:8" x14ac:dyDescent="0.3">
      <c r="B39" s="61">
        <v>30</v>
      </c>
      <c r="C39" s="146"/>
      <c r="D39" s="146"/>
      <c r="E39" s="146"/>
      <c r="F39" s="202"/>
      <c r="G39" s="202"/>
      <c r="H39" s="203">
        <f t="shared" si="0"/>
        <v>0</v>
      </c>
    </row>
    <row r="40" spans="2:8" x14ac:dyDescent="0.3">
      <c r="B40" s="61">
        <v>31</v>
      </c>
      <c r="C40" s="146"/>
      <c r="D40" s="146"/>
      <c r="E40" s="146"/>
      <c r="F40" s="202"/>
      <c r="G40" s="202"/>
      <c r="H40" s="203">
        <f t="shared" si="0"/>
        <v>0</v>
      </c>
    </row>
    <row r="41" spans="2:8" x14ac:dyDescent="0.3">
      <c r="B41" s="61">
        <v>32</v>
      </c>
      <c r="C41" s="146"/>
      <c r="D41" s="146"/>
      <c r="E41" s="146"/>
      <c r="F41" s="202"/>
      <c r="G41" s="202"/>
      <c r="H41" s="203">
        <f t="shared" si="0"/>
        <v>0</v>
      </c>
    </row>
    <row r="42" spans="2:8" x14ac:dyDescent="0.3">
      <c r="B42" s="61">
        <v>33</v>
      </c>
      <c r="C42" s="146"/>
      <c r="D42" s="146"/>
      <c r="E42" s="146"/>
      <c r="F42" s="202"/>
      <c r="G42" s="202"/>
      <c r="H42" s="203">
        <f t="shared" si="0"/>
        <v>0</v>
      </c>
    </row>
    <row r="43" spans="2:8" x14ac:dyDescent="0.3">
      <c r="B43" s="61">
        <v>34</v>
      </c>
      <c r="C43" s="146"/>
      <c r="D43" s="146"/>
      <c r="E43" s="146"/>
      <c r="F43" s="202"/>
      <c r="G43" s="202"/>
      <c r="H43" s="203">
        <f t="shared" si="0"/>
        <v>0</v>
      </c>
    </row>
    <row r="44" spans="2:8" x14ac:dyDescent="0.3">
      <c r="B44" s="61">
        <v>35</v>
      </c>
      <c r="C44" s="146"/>
      <c r="D44" s="146"/>
      <c r="E44" s="146"/>
      <c r="F44" s="202"/>
      <c r="G44" s="202"/>
      <c r="H44" s="203">
        <f t="shared" si="0"/>
        <v>0</v>
      </c>
    </row>
    <row r="45" spans="2:8" x14ac:dyDescent="0.3">
      <c r="B45" s="61">
        <v>36</v>
      </c>
      <c r="C45" s="146"/>
      <c r="D45" s="146"/>
      <c r="E45" s="146"/>
      <c r="F45" s="202"/>
      <c r="G45" s="202"/>
      <c r="H45" s="203">
        <f t="shared" si="0"/>
        <v>0</v>
      </c>
    </row>
    <row r="46" spans="2:8" x14ac:dyDescent="0.3">
      <c r="B46" s="61">
        <v>37</v>
      </c>
      <c r="C46" s="146"/>
      <c r="D46" s="146"/>
      <c r="E46" s="146"/>
      <c r="F46" s="202"/>
      <c r="G46" s="202"/>
      <c r="H46" s="203">
        <f t="shared" si="0"/>
        <v>0</v>
      </c>
    </row>
    <row r="47" spans="2:8" x14ac:dyDescent="0.3">
      <c r="B47" s="61">
        <v>38</v>
      </c>
      <c r="C47" s="146"/>
      <c r="D47" s="146"/>
      <c r="E47" s="146"/>
      <c r="F47" s="202"/>
      <c r="G47" s="202"/>
      <c r="H47" s="203">
        <f t="shared" si="0"/>
        <v>0</v>
      </c>
    </row>
    <row r="48" spans="2:8" x14ac:dyDescent="0.3">
      <c r="B48" s="61">
        <v>39</v>
      </c>
      <c r="C48" s="146"/>
      <c r="D48" s="146"/>
      <c r="E48" s="146"/>
      <c r="F48" s="202"/>
      <c r="G48" s="202"/>
      <c r="H48" s="203">
        <f t="shared" si="0"/>
        <v>0</v>
      </c>
    </row>
    <row r="49" spans="2:8" x14ac:dyDescent="0.3">
      <c r="B49" s="61">
        <v>40</v>
      </c>
      <c r="C49" s="146"/>
      <c r="D49" s="146"/>
      <c r="E49" s="146"/>
      <c r="F49" s="202"/>
      <c r="G49" s="202"/>
      <c r="H49" s="203">
        <f t="shared" si="0"/>
        <v>0</v>
      </c>
    </row>
    <row r="50" spans="2:8" x14ac:dyDescent="0.3">
      <c r="B50" s="61">
        <v>41</v>
      </c>
      <c r="C50" s="146"/>
      <c r="D50" s="146"/>
      <c r="E50" s="146"/>
      <c r="F50" s="202"/>
      <c r="G50" s="202"/>
      <c r="H50" s="203">
        <f t="shared" si="0"/>
        <v>0</v>
      </c>
    </row>
    <row r="51" spans="2:8" x14ac:dyDescent="0.3">
      <c r="B51" s="61">
        <v>42</v>
      </c>
      <c r="C51" s="146"/>
      <c r="D51" s="146"/>
      <c r="E51" s="146"/>
      <c r="F51" s="202"/>
      <c r="G51" s="202"/>
      <c r="H51" s="203">
        <f t="shared" si="0"/>
        <v>0</v>
      </c>
    </row>
    <row r="52" spans="2:8" x14ac:dyDescent="0.3">
      <c r="B52" s="61">
        <v>43</v>
      </c>
      <c r="C52" s="146"/>
      <c r="D52" s="146"/>
      <c r="E52" s="146"/>
      <c r="F52" s="202"/>
      <c r="G52" s="202"/>
      <c r="H52" s="203">
        <f t="shared" si="0"/>
        <v>0</v>
      </c>
    </row>
    <row r="53" spans="2:8" x14ac:dyDescent="0.3">
      <c r="B53" s="61">
        <v>44</v>
      </c>
      <c r="C53" s="146"/>
      <c r="D53" s="146"/>
      <c r="E53" s="146"/>
      <c r="F53" s="202"/>
      <c r="G53" s="202"/>
      <c r="H53" s="203">
        <f t="shared" si="0"/>
        <v>0</v>
      </c>
    </row>
    <row r="54" spans="2:8" x14ac:dyDescent="0.3">
      <c r="B54" s="61">
        <v>45</v>
      </c>
      <c r="C54" s="146"/>
      <c r="D54" s="146"/>
      <c r="E54" s="146"/>
      <c r="F54" s="202"/>
      <c r="G54" s="202"/>
      <c r="H54" s="203">
        <f t="shared" si="0"/>
        <v>0</v>
      </c>
    </row>
    <row r="55" spans="2:8" x14ac:dyDescent="0.3">
      <c r="B55" s="61">
        <v>46</v>
      </c>
      <c r="C55" s="146"/>
      <c r="D55" s="146"/>
      <c r="E55" s="146"/>
      <c r="F55" s="202"/>
      <c r="G55" s="202"/>
      <c r="H55" s="203">
        <f t="shared" si="0"/>
        <v>0</v>
      </c>
    </row>
    <row r="56" spans="2:8" x14ac:dyDescent="0.3">
      <c r="B56" s="61">
        <v>47</v>
      </c>
      <c r="C56" s="146"/>
      <c r="D56" s="146"/>
      <c r="E56" s="146"/>
      <c r="F56" s="202"/>
      <c r="G56" s="202"/>
      <c r="H56" s="203">
        <f t="shared" si="0"/>
        <v>0</v>
      </c>
    </row>
    <row r="57" spans="2:8" x14ac:dyDescent="0.3">
      <c r="B57" s="61">
        <v>48</v>
      </c>
      <c r="C57" s="146"/>
      <c r="D57" s="146"/>
      <c r="E57" s="146"/>
      <c r="F57" s="202"/>
      <c r="G57" s="202"/>
      <c r="H57" s="203">
        <f t="shared" si="0"/>
        <v>0</v>
      </c>
    </row>
    <row r="58" spans="2:8" x14ac:dyDescent="0.3">
      <c r="B58" s="61">
        <v>49</v>
      </c>
      <c r="C58" s="146"/>
      <c r="D58" s="146"/>
      <c r="E58" s="146"/>
      <c r="F58" s="202"/>
      <c r="G58" s="202"/>
      <c r="H58" s="203">
        <f t="shared" si="0"/>
        <v>0</v>
      </c>
    </row>
    <row r="59" spans="2:8" x14ac:dyDescent="0.3">
      <c r="B59" s="61">
        <v>50</v>
      </c>
      <c r="C59" s="146"/>
      <c r="D59" s="146"/>
      <c r="E59" s="146"/>
      <c r="F59" s="202"/>
      <c r="G59" s="202"/>
      <c r="H59" s="203">
        <f t="shared" si="0"/>
        <v>0</v>
      </c>
    </row>
    <row r="60" spans="2:8" x14ac:dyDescent="0.3">
      <c r="B60" s="61">
        <v>51</v>
      </c>
      <c r="C60" s="146"/>
      <c r="D60" s="146"/>
      <c r="E60" s="146"/>
      <c r="F60" s="202"/>
      <c r="G60" s="202"/>
      <c r="H60" s="203">
        <f t="shared" si="0"/>
        <v>0</v>
      </c>
    </row>
    <row r="61" spans="2:8" x14ac:dyDescent="0.3">
      <c r="B61" s="61">
        <v>52</v>
      </c>
      <c r="C61" s="146"/>
      <c r="D61" s="146"/>
      <c r="E61" s="146"/>
      <c r="F61" s="202"/>
      <c r="G61" s="202"/>
      <c r="H61" s="203">
        <f t="shared" si="0"/>
        <v>0</v>
      </c>
    </row>
    <row r="62" spans="2:8" x14ac:dyDescent="0.3">
      <c r="B62" s="61">
        <v>53</v>
      </c>
      <c r="C62" s="146"/>
      <c r="D62" s="146"/>
      <c r="E62" s="146"/>
      <c r="F62" s="202"/>
      <c r="G62" s="202"/>
      <c r="H62" s="203">
        <f t="shared" si="0"/>
        <v>0</v>
      </c>
    </row>
    <row r="63" spans="2:8" x14ac:dyDescent="0.3">
      <c r="B63" s="61">
        <v>54</v>
      </c>
      <c r="C63" s="146"/>
      <c r="D63" s="146"/>
      <c r="E63" s="146"/>
      <c r="F63" s="202"/>
      <c r="G63" s="202"/>
      <c r="H63" s="203">
        <f t="shared" si="0"/>
        <v>0</v>
      </c>
    </row>
    <row r="64" spans="2:8" x14ac:dyDescent="0.3">
      <c r="B64" s="61">
        <v>55</v>
      </c>
      <c r="C64" s="146"/>
      <c r="D64" s="146"/>
      <c r="E64" s="146"/>
      <c r="F64" s="202"/>
      <c r="G64" s="202"/>
      <c r="H64" s="203">
        <f t="shared" si="0"/>
        <v>0</v>
      </c>
    </row>
    <row r="65" spans="2:8" x14ac:dyDescent="0.3">
      <c r="B65" s="61">
        <v>56</v>
      </c>
      <c r="C65" s="146"/>
      <c r="D65" s="146"/>
      <c r="E65" s="146"/>
      <c r="F65" s="202"/>
      <c r="G65" s="202"/>
      <c r="H65" s="203">
        <f t="shared" si="0"/>
        <v>0</v>
      </c>
    </row>
    <row r="66" spans="2:8" x14ac:dyDescent="0.3">
      <c r="B66" s="61">
        <v>57</v>
      </c>
      <c r="C66" s="146"/>
      <c r="D66" s="146"/>
      <c r="E66" s="146"/>
      <c r="F66" s="202"/>
      <c r="G66" s="202"/>
      <c r="H66" s="203">
        <f t="shared" si="0"/>
        <v>0</v>
      </c>
    </row>
    <row r="67" spans="2:8" x14ac:dyDescent="0.3">
      <c r="B67" s="61">
        <v>58</v>
      </c>
      <c r="C67" s="146"/>
      <c r="D67" s="146"/>
      <c r="E67" s="146"/>
      <c r="F67" s="202"/>
      <c r="G67" s="202"/>
      <c r="H67" s="203">
        <f t="shared" si="0"/>
        <v>0</v>
      </c>
    </row>
    <row r="68" spans="2:8" x14ac:dyDescent="0.3">
      <c r="B68" s="61">
        <v>59</v>
      </c>
      <c r="C68" s="146"/>
      <c r="D68" s="146"/>
      <c r="E68" s="146"/>
      <c r="F68" s="202"/>
      <c r="G68" s="202"/>
      <c r="H68" s="203">
        <f t="shared" si="0"/>
        <v>0</v>
      </c>
    </row>
    <row r="69" spans="2:8" x14ac:dyDescent="0.3">
      <c r="B69" s="61">
        <v>60</v>
      </c>
      <c r="C69" s="146"/>
      <c r="D69" s="146"/>
      <c r="E69" s="146"/>
      <c r="F69" s="202"/>
      <c r="G69" s="202"/>
      <c r="H69" s="203">
        <f t="shared" si="0"/>
        <v>0</v>
      </c>
    </row>
    <row r="70" spans="2:8" x14ac:dyDescent="0.3">
      <c r="B70" s="61">
        <v>61</v>
      </c>
      <c r="C70" s="146"/>
      <c r="D70" s="146"/>
      <c r="E70" s="146"/>
      <c r="F70" s="202"/>
      <c r="G70" s="202"/>
      <c r="H70" s="203">
        <f t="shared" si="0"/>
        <v>0</v>
      </c>
    </row>
    <row r="71" spans="2:8" x14ac:dyDescent="0.3">
      <c r="B71" s="61">
        <v>62</v>
      </c>
      <c r="C71" s="146"/>
      <c r="D71" s="146"/>
      <c r="E71" s="146"/>
      <c r="F71" s="202"/>
      <c r="G71" s="202"/>
      <c r="H71" s="203">
        <f t="shared" si="0"/>
        <v>0</v>
      </c>
    </row>
    <row r="72" spans="2:8" x14ac:dyDescent="0.3">
      <c r="B72" s="61">
        <v>63</v>
      </c>
      <c r="C72" s="146"/>
      <c r="D72" s="146"/>
      <c r="E72" s="146"/>
      <c r="F72" s="202"/>
      <c r="G72" s="202"/>
      <c r="H72" s="203">
        <f t="shared" si="0"/>
        <v>0</v>
      </c>
    </row>
    <row r="73" spans="2:8" x14ac:dyDescent="0.3">
      <c r="B73" s="61">
        <v>64</v>
      </c>
      <c r="C73" s="146"/>
      <c r="D73" s="146"/>
      <c r="E73" s="146"/>
      <c r="F73" s="202"/>
      <c r="G73" s="202"/>
      <c r="H73" s="203">
        <f t="shared" si="0"/>
        <v>0</v>
      </c>
    </row>
    <row r="74" spans="2:8" x14ac:dyDescent="0.3">
      <c r="B74" s="61">
        <v>65</v>
      </c>
      <c r="C74" s="146"/>
      <c r="D74" s="146"/>
      <c r="E74" s="146"/>
      <c r="F74" s="202"/>
      <c r="G74" s="202"/>
      <c r="H74" s="203">
        <f t="shared" si="0"/>
        <v>0</v>
      </c>
    </row>
    <row r="75" spans="2:8" x14ac:dyDescent="0.3">
      <c r="B75" s="61">
        <v>66</v>
      </c>
      <c r="C75" s="146"/>
      <c r="D75" s="146"/>
      <c r="E75" s="146"/>
      <c r="F75" s="202"/>
      <c r="G75" s="202"/>
      <c r="H75" s="203">
        <f t="shared" ref="H75:H138" si="1">G75*(F75/1000)*E75</f>
        <v>0</v>
      </c>
    </row>
    <row r="76" spans="2:8" x14ac:dyDescent="0.3">
      <c r="B76" s="61">
        <v>67</v>
      </c>
      <c r="C76" s="146"/>
      <c r="D76" s="146"/>
      <c r="E76" s="146"/>
      <c r="F76" s="202"/>
      <c r="G76" s="202"/>
      <c r="H76" s="203">
        <f t="shared" si="1"/>
        <v>0</v>
      </c>
    </row>
    <row r="77" spans="2:8" x14ac:dyDescent="0.3">
      <c r="B77" s="61">
        <v>68</v>
      </c>
      <c r="C77" s="146"/>
      <c r="D77" s="146"/>
      <c r="E77" s="146"/>
      <c r="F77" s="202"/>
      <c r="G77" s="202"/>
      <c r="H77" s="203">
        <f t="shared" si="1"/>
        <v>0</v>
      </c>
    </row>
    <row r="78" spans="2:8" x14ac:dyDescent="0.3">
      <c r="B78" s="61">
        <v>69</v>
      </c>
      <c r="C78" s="146"/>
      <c r="D78" s="146"/>
      <c r="E78" s="146"/>
      <c r="F78" s="202"/>
      <c r="G78" s="202"/>
      <c r="H78" s="203">
        <f t="shared" si="1"/>
        <v>0</v>
      </c>
    </row>
    <row r="79" spans="2:8" x14ac:dyDescent="0.3">
      <c r="B79" s="61">
        <v>70</v>
      </c>
      <c r="C79" s="146"/>
      <c r="D79" s="146"/>
      <c r="E79" s="146"/>
      <c r="F79" s="202"/>
      <c r="G79" s="202"/>
      <c r="H79" s="203">
        <f t="shared" si="1"/>
        <v>0</v>
      </c>
    </row>
    <row r="80" spans="2:8" x14ac:dyDescent="0.3">
      <c r="B80" s="61">
        <v>71</v>
      </c>
      <c r="C80" s="146"/>
      <c r="D80" s="146"/>
      <c r="E80" s="146"/>
      <c r="F80" s="202"/>
      <c r="G80" s="202"/>
      <c r="H80" s="203">
        <f t="shared" si="1"/>
        <v>0</v>
      </c>
    </row>
    <row r="81" spans="2:8" x14ac:dyDescent="0.3">
      <c r="B81" s="61">
        <v>72</v>
      </c>
      <c r="C81" s="146"/>
      <c r="D81" s="146"/>
      <c r="E81" s="146"/>
      <c r="F81" s="202"/>
      <c r="G81" s="202"/>
      <c r="H81" s="203">
        <f t="shared" si="1"/>
        <v>0</v>
      </c>
    </row>
    <row r="82" spans="2:8" x14ac:dyDescent="0.3">
      <c r="B82" s="61">
        <v>73</v>
      </c>
      <c r="C82" s="146"/>
      <c r="D82" s="146"/>
      <c r="E82" s="146"/>
      <c r="F82" s="202"/>
      <c r="G82" s="202"/>
      <c r="H82" s="203">
        <f t="shared" si="1"/>
        <v>0</v>
      </c>
    </row>
    <row r="83" spans="2:8" x14ac:dyDescent="0.3">
      <c r="B83" s="61">
        <v>74</v>
      </c>
      <c r="C83" s="146"/>
      <c r="D83" s="146"/>
      <c r="E83" s="146"/>
      <c r="F83" s="202"/>
      <c r="G83" s="202"/>
      <c r="H83" s="203">
        <f t="shared" si="1"/>
        <v>0</v>
      </c>
    </row>
    <row r="84" spans="2:8" x14ac:dyDescent="0.3">
      <c r="B84" s="61">
        <v>75</v>
      </c>
      <c r="C84" s="146"/>
      <c r="D84" s="146"/>
      <c r="E84" s="146"/>
      <c r="F84" s="202"/>
      <c r="G84" s="202"/>
      <c r="H84" s="203">
        <f t="shared" si="1"/>
        <v>0</v>
      </c>
    </row>
    <row r="85" spans="2:8" x14ac:dyDescent="0.3">
      <c r="B85" s="61">
        <v>76</v>
      </c>
      <c r="C85" s="146"/>
      <c r="D85" s="146"/>
      <c r="E85" s="146"/>
      <c r="F85" s="202"/>
      <c r="G85" s="202"/>
      <c r="H85" s="203">
        <f t="shared" si="1"/>
        <v>0</v>
      </c>
    </row>
    <row r="86" spans="2:8" x14ac:dyDescent="0.3">
      <c r="B86" s="61">
        <v>77</v>
      </c>
      <c r="C86" s="146"/>
      <c r="D86" s="146"/>
      <c r="E86" s="146"/>
      <c r="F86" s="202"/>
      <c r="G86" s="202"/>
      <c r="H86" s="203">
        <f t="shared" si="1"/>
        <v>0</v>
      </c>
    </row>
    <row r="87" spans="2:8" x14ac:dyDescent="0.3">
      <c r="B87" s="61">
        <v>78</v>
      </c>
      <c r="C87" s="146"/>
      <c r="D87" s="146"/>
      <c r="E87" s="146"/>
      <c r="F87" s="202"/>
      <c r="G87" s="202"/>
      <c r="H87" s="203">
        <f t="shared" si="1"/>
        <v>0</v>
      </c>
    </row>
    <row r="88" spans="2:8" x14ac:dyDescent="0.3">
      <c r="B88" s="61">
        <v>79</v>
      </c>
      <c r="C88" s="146"/>
      <c r="D88" s="146"/>
      <c r="E88" s="146"/>
      <c r="F88" s="202"/>
      <c r="G88" s="202"/>
      <c r="H88" s="203">
        <f t="shared" si="1"/>
        <v>0</v>
      </c>
    </row>
    <row r="89" spans="2:8" x14ac:dyDescent="0.3">
      <c r="B89" s="61">
        <v>80</v>
      </c>
      <c r="C89" s="146"/>
      <c r="D89" s="146"/>
      <c r="E89" s="146"/>
      <c r="F89" s="202"/>
      <c r="G89" s="202"/>
      <c r="H89" s="203">
        <f t="shared" si="1"/>
        <v>0</v>
      </c>
    </row>
    <row r="90" spans="2:8" x14ac:dyDescent="0.3">
      <c r="B90" s="61">
        <v>81</v>
      </c>
      <c r="C90" s="146"/>
      <c r="D90" s="146"/>
      <c r="E90" s="146"/>
      <c r="F90" s="202"/>
      <c r="G90" s="202"/>
      <c r="H90" s="203">
        <f t="shared" si="1"/>
        <v>0</v>
      </c>
    </row>
    <row r="91" spans="2:8" x14ac:dyDescent="0.3">
      <c r="B91" s="61">
        <v>82</v>
      </c>
      <c r="C91" s="146"/>
      <c r="D91" s="146"/>
      <c r="E91" s="146"/>
      <c r="F91" s="202"/>
      <c r="G91" s="202"/>
      <c r="H91" s="203">
        <f t="shared" si="1"/>
        <v>0</v>
      </c>
    </row>
    <row r="92" spans="2:8" x14ac:dyDescent="0.3">
      <c r="B92" s="61">
        <v>83</v>
      </c>
      <c r="C92" s="146"/>
      <c r="D92" s="146"/>
      <c r="E92" s="146"/>
      <c r="F92" s="202"/>
      <c r="G92" s="202"/>
      <c r="H92" s="203">
        <f t="shared" si="1"/>
        <v>0</v>
      </c>
    </row>
    <row r="93" spans="2:8" x14ac:dyDescent="0.3">
      <c r="B93" s="61">
        <v>84</v>
      </c>
      <c r="C93" s="146"/>
      <c r="D93" s="146"/>
      <c r="E93" s="146"/>
      <c r="F93" s="202"/>
      <c r="G93" s="202"/>
      <c r="H93" s="203">
        <f t="shared" si="1"/>
        <v>0</v>
      </c>
    </row>
    <row r="94" spans="2:8" x14ac:dyDescent="0.3">
      <c r="B94" s="61">
        <v>85</v>
      </c>
      <c r="C94" s="146"/>
      <c r="D94" s="146"/>
      <c r="E94" s="146"/>
      <c r="F94" s="202"/>
      <c r="G94" s="202"/>
      <c r="H94" s="203">
        <f t="shared" si="1"/>
        <v>0</v>
      </c>
    </row>
    <row r="95" spans="2:8" x14ac:dyDescent="0.3">
      <c r="B95" s="61">
        <v>86</v>
      </c>
      <c r="C95" s="146"/>
      <c r="D95" s="146"/>
      <c r="E95" s="146"/>
      <c r="F95" s="202"/>
      <c r="G95" s="202"/>
      <c r="H95" s="203">
        <f t="shared" si="1"/>
        <v>0</v>
      </c>
    </row>
    <row r="96" spans="2:8" x14ac:dyDescent="0.3">
      <c r="B96" s="61">
        <v>87</v>
      </c>
      <c r="C96" s="146"/>
      <c r="D96" s="146"/>
      <c r="E96" s="146"/>
      <c r="F96" s="202"/>
      <c r="G96" s="202"/>
      <c r="H96" s="203">
        <f t="shared" si="1"/>
        <v>0</v>
      </c>
    </row>
    <row r="97" spans="2:8" x14ac:dyDescent="0.3">
      <c r="B97" s="61">
        <v>88</v>
      </c>
      <c r="C97" s="146"/>
      <c r="D97" s="146"/>
      <c r="E97" s="146"/>
      <c r="F97" s="202"/>
      <c r="G97" s="202"/>
      <c r="H97" s="203">
        <f t="shared" si="1"/>
        <v>0</v>
      </c>
    </row>
    <row r="98" spans="2:8" x14ac:dyDescent="0.3">
      <c r="B98" s="61">
        <v>89</v>
      </c>
      <c r="C98" s="146"/>
      <c r="D98" s="146"/>
      <c r="E98" s="146"/>
      <c r="F98" s="202"/>
      <c r="G98" s="202"/>
      <c r="H98" s="203">
        <f t="shared" si="1"/>
        <v>0</v>
      </c>
    </row>
    <row r="99" spans="2:8" x14ac:dyDescent="0.3">
      <c r="B99" s="61">
        <v>90</v>
      </c>
      <c r="C99" s="146"/>
      <c r="D99" s="146"/>
      <c r="E99" s="146"/>
      <c r="F99" s="202"/>
      <c r="G99" s="202"/>
      <c r="H99" s="203">
        <f t="shared" si="1"/>
        <v>0</v>
      </c>
    </row>
    <row r="100" spans="2:8" x14ac:dyDescent="0.3">
      <c r="B100" s="61">
        <v>91</v>
      </c>
      <c r="C100" s="146"/>
      <c r="D100" s="146"/>
      <c r="E100" s="146"/>
      <c r="F100" s="202"/>
      <c r="G100" s="202"/>
      <c r="H100" s="203">
        <f t="shared" si="1"/>
        <v>0</v>
      </c>
    </row>
    <row r="101" spans="2:8" x14ac:dyDescent="0.3">
      <c r="B101" s="61">
        <v>92</v>
      </c>
      <c r="C101" s="146"/>
      <c r="D101" s="146"/>
      <c r="E101" s="146"/>
      <c r="F101" s="202"/>
      <c r="G101" s="202"/>
      <c r="H101" s="203">
        <f t="shared" si="1"/>
        <v>0</v>
      </c>
    </row>
    <row r="102" spans="2:8" x14ac:dyDescent="0.3">
      <c r="B102" s="61">
        <v>93</v>
      </c>
      <c r="C102" s="146"/>
      <c r="D102" s="146"/>
      <c r="E102" s="146"/>
      <c r="F102" s="202"/>
      <c r="G102" s="202"/>
      <c r="H102" s="203">
        <f t="shared" si="1"/>
        <v>0</v>
      </c>
    </row>
    <row r="103" spans="2:8" x14ac:dyDescent="0.3">
      <c r="B103" s="61">
        <v>94</v>
      </c>
      <c r="C103" s="146"/>
      <c r="D103" s="146"/>
      <c r="E103" s="146"/>
      <c r="F103" s="202"/>
      <c r="G103" s="202"/>
      <c r="H103" s="203">
        <f t="shared" si="1"/>
        <v>0</v>
      </c>
    </row>
    <row r="104" spans="2:8" x14ac:dyDescent="0.3">
      <c r="B104" s="61">
        <v>95</v>
      </c>
      <c r="C104" s="146"/>
      <c r="D104" s="146"/>
      <c r="E104" s="146"/>
      <c r="F104" s="202"/>
      <c r="G104" s="202"/>
      <c r="H104" s="203">
        <f t="shared" si="1"/>
        <v>0</v>
      </c>
    </row>
    <row r="105" spans="2:8" x14ac:dyDescent="0.3">
      <c r="B105" s="61">
        <v>96</v>
      </c>
      <c r="C105" s="146"/>
      <c r="D105" s="146"/>
      <c r="E105" s="146"/>
      <c r="F105" s="202"/>
      <c r="G105" s="202"/>
      <c r="H105" s="203">
        <f t="shared" si="1"/>
        <v>0</v>
      </c>
    </row>
    <row r="106" spans="2:8" x14ac:dyDescent="0.3">
      <c r="B106" s="61">
        <v>97</v>
      </c>
      <c r="C106" s="146"/>
      <c r="D106" s="146"/>
      <c r="E106" s="146"/>
      <c r="F106" s="202"/>
      <c r="G106" s="202"/>
      <c r="H106" s="203">
        <f t="shared" si="1"/>
        <v>0</v>
      </c>
    </row>
    <row r="107" spans="2:8" x14ac:dyDescent="0.3">
      <c r="B107" s="61">
        <v>98</v>
      </c>
      <c r="C107" s="146"/>
      <c r="D107" s="146"/>
      <c r="E107" s="146"/>
      <c r="F107" s="202"/>
      <c r="G107" s="202"/>
      <c r="H107" s="203">
        <f t="shared" si="1"/>
        <v>0</v>
      </c>
    </row>
    <row r="108" spans="2:8" x14ac:dyDescent="0.3">
      <c r="B108" s="61">
        <v>99</v>
      </c>
      <c r="C108" s="146"/>
      <c r="D108" s="146"/>
      <c r="E108" s="146"/>
      <c r="F108" s="202"/>
      <c r="G108" s="202"/>
      <c r="H108" s="203">
        <f t="shared" si="1"/>
        <v>0</v>
      </c>
    </row>
    <row r="109" spans="2:8" x14ac:dyDescent="0.3">
      <c r="B109" s="61">
        <v>100</v>
      </c>
      <c r="C109" s="146"/>
      <c r="D109" s="146"/>
      <c r="E109" s="146"/>
      <c r="F109" s="202"/>
      <c r="G109" s="202"/>
      <c r="H109" s="203">
        <f t="shared" si="1"/>
        <v>0</v>
      </c>
    </row>
    <row r="110" spans="2:8" x14ac:dyDescent="0.3">
      <c r="B110" s="61">
        <v>101</v>
      </c>
      <c r="C110" s="146"/>
      <c r="D110" s="146"/>
      <c r="E110" s="146"/>
      <c r="F110" s="202"/>
      <c r="G110" s="202"/>
      <c r="H110" s="203">
        <f t="shared" si="1"/>
        <v>0</v>
      </c>
    </row>
    <row r="111" spans="2:8" x14ac:dyDescent="0.3">
      <c r="B111" s="61">
        <v>102</v>
      </c>
      <c r="C111" s="146"/>
      <c r="D111" s="146"/>
      <c r="E111" s="146"/>
      <c r="F111" s="202"/>
      <c r="G111" s="202"/>
      <c r="H111" s="203">
        <f t="shared" si="1"/>
        <v>0</v>
      </c>
    </row>
    <row r="112" spans="2:8" x14ac:dyDescent="0.3">
      <c r="B112" s="61">
        <v>103</v>
      </c>
      <c r="C112" s="146"/>
      <c r="D112" s="146"/>
      <c r="E112" s="146"/>
      <c r="F112" s="202"/>
      <c r="G112" s="202"/>
      <c r="H112" s="203">
        <f t="shared" si="1"/>
        <v>0</v>
      </c>
    </row>
    <row r="113" spans="2:8" x14ac:dyDescent="0.3">
      <c r="B113" s="61">
        <v>104</v>
      </c>
      <c r="C113" s="146"/>
      <c r="D113" s="146"/>
      <c r="E113" s="146"/>
      <c r="F113" s="202"/>
      <c r="G113" s="202"/>
      <c r="H113" s="203">
        <f t="shared" si="1"/>
        <v>0</v>
      </c>
    </row>
    <row r="114" spans="2:8" x14ac:dyDescent="0.3">
      <c r="B114" s="61">
        <v>105</v>
      </c>
      <c r="C114" s="146"/>
      <c r="D114" s="146"/>
      <c r="E114" s="146"/>
      <c r="F114" s="202"/>
      <c r="G114" s="202"/>
      <c r="H114" s="203">
        <f t="shared" si="1"/>
        <v>0</v>
      </c>
    </row>
    <row r="115" spans="2:8" x14ac:dyDescent="0.3">
      <c r="B115" s="61">
        <v>106</v>
      </c>
      <c r="C115" s="146"/>
      <c r="D115" s="146"/>
      <c r="E115" s="146"/>
      <c r="F115" s="202"/>
      <c r="G115" s="202"/>
      <c r="H115" s="203">
        <f t="shared" si="1"/>
        <v>0</v>
      </c>
    </row>
    <row r="116" spans="2:8" x14ac:dyDescent="0.3">
      <c r="B116" s="61">
        <v>107</v>
      </c>
      <c r="C116" s="146"/>
      <c r="D116" s="146"/>
      <c r="E116" s="146"/>
      <c r="F116" s="202"/>
      <c r="G116" s="202"/>
      <c r="H116" s="203">
        <f t="shared" si="1"/>
        <v>0</v>
      </c>
    </row>
    <row r="117" spans="2:8" x14ac:dyDescent="0.3">
      <c r="B117" s="61">
        <v>108</v>
      </c>
      <c r="C117" s="146"/>
      <c r="D117" s="146"/>
      <c r="E117" s="146"/>
      <c r="F117" s="202"/>
      <c r="G117" s="202"/>
      <c r="H117" s="203">
        <f t="shared" si="1"/>
        <v>0</v>
      </c>
    </row>
    <row r="118" spans="2:8" x14ac:dyDescent="0.3">
      <c r="B118" s="61">
        <v>109</v>
      </c>
      <c r="C118" s="146"/>
      <c r="D118" s="146"/>
      <c r="E118" s="146"/>
      <c r="F118" s="202"/>
      <c r="G118" s="202"/>
      <c r="H118" s="203">
        <f t="shared" si="1"/>
        <v>0</v>
      </c>
    </row>
    <row r="119" spans="2:8" x14ac:dyDescent="0.3">
      <c r="B119" s="61">
        <v>110</v>
      </c>
      <c r="C119" s="146"/>
      <c r="D119" s="146"/>
      <c r="E119" s="146"/>
      <c r="F119" s="202"/>
      <c r="G119" s="202"/>
      <c r="H119" s="203">
        <f t="shared" si="1"/>
        <v>0</v>
      </c>
    </row>
    <row r="120" spans="2:8" x14ac:dyDescent="0.3">
      <c r="B120" s="61">
        <v>111</v>
      </c>
      <c r="C120" s="146"/>
      <c r="D120" s="146"/>
      <c r="E120" s="146"/>
      <c r="F120" s="202"/>
      <c r="G120" s="202"/>
      <c r="H120" s="203">
        <f t="shared" si="1"/>
        <v>0</v>
      </c>
    </row>
    <row r="121" spans="2:8" x14ac:dyDescent="0.3">
      <c r="B121" s="61">
        <v>112</v>
      </c>
      <c r="C121" s="146"/>
      <c r="D121" s="146"/>
      <c r="E121" s="146"/>
      <c r="F121" s="202"/>
      <c r="G121" s="202"/>
      <c r="H121" s="203">
        <f t="shared" si="1"/>
        <v>0</v>
      </c>
    </row>
    <row r="122" spans="2:8" x14ac:dyDescent="0.3">
      <c r="B122" s="61">
        <v>113</v>
      </c>
      <c r="C122" s="146"/>
      <c r="D122" s="146"/>
      <c r="E122" s="146"/>
      <c r="F122" s="202"/>
      <c r="G122" s="202"/>
      <c r="H122" s="203">
        <f t="shared" si="1"/>
        <v>0</v>
      </c>
    </row>
    <row r="123" spans="2:8" x14ac:dyDescent="0.3">
      <c r="B123" s="61">
        <v>114</v>
      </c>
      <c r="C123" s="146"/>
      <c r="D123" s="146"/>
      <c r="E123" s="146"/>
      <c r="F123" s="202"/>
      <c r="G123" s="202"/>
      <c r="H123" s="203">
        <f t="shared" si="1"/>
        <v>0</v>
      </c>
    </row>
    <row r="124" spans="2:8" x14ac:dyDescent="0.3">
      <c r="B124" s="61">
        <v>115</v>
      </c>
      <c r="C124" s="146"/>
      <c r="D124" s="146"/>
      <c r="E124" s="146"/>
      <c r="F124" s="202"/>
      <c r="G124" s="202"/>
      <c r="H124" s="203">
        <f t="shared" si="1"/>
        <v>0</v>
      </c>
    </row>
    <row r="125" spans="2:8" x14ac:dyDescent="0.3">
      <c r="B125" s="61">
        <v>116</v>
      </c>
      <c r="C125" s="146"/>
      <c r="D125" s="146"/>
      <c r="E125" s="146"/>
      <c r="F125" s="202"/>
      <c r="G125" s="202"/>
      <c r="H125" s="203">
        <f t="shared" si="1"/>
        <v>0</v>
      </c>
    </row>
    <row r="126" spans="2:8" x14ac:dyDescent="0.3">
      <c r="B126" s="61">
        <v>117</v>
      </c>
      <c r="C126" s="146"/>
      <c r="D126" s="146"/>
      <c r="E126" s="146"/>
      <c r="F126" s="202"/>
      <c r="G126" s="202"/>
      <c r="H126" s="203">
        <f t="shared" si="1"/>
        <v>0</v>
      </c>
    </row>
    <row r="127" spans="2:8" x14ac:dyDescent="0.3">
      <c r="B127" s="61">
        <v>118</v>
      </c>
      <c r="C127" s="146"/>
      <c r="D127" s="146"/>
      <c r="E127" s="146"/>
      <c r="F127" s="202"/>
      <c r="G127" s="202"/>
      <c r="H127" s="203">
        <f t="shared" si="1"/>
        <v>0</v>
      </c>
    </row>
    <row r="128" spans="2:8" x14ac:dyDescent="0.3">
      <c r="B128" s="61">
        <v>119</v>
      </c>
      <c r="C128" s="146"/>
      <c r="D128" s="146"/>
      <c r="E128" s="146"/>
      <c r="F128" s="202"/>
      <c r="G128" s="202"/>
      <c r="H128" s="203">
        <f t="shared" si="1"/>
        <v>0</v>
      </c>
    </row>
    <row r="129" spans="2:8" x14ac:dyDescent="0.3">
      <c r="B129" s="61">
        <v>120</v>
      </c>
      <c r="C129" s="146"/>
      <c r="D129" s="146"/>
      <c r="E129" s="146"/>
      <c r="F129" s="202"/>
      <c r="G129" s="202"/>
      <c r="H129" s="203">
        <f t="shared" si="1"/>
        <v>0</v>
      </c>
    </row>
    <row r="130" spans="2:8" x14ac:dyDescent="0.3">
      <c r="B130" s="61">
        <v>121</v>
      </c>
      <c r="C130" s="146"/>
      <c r="D130" s="146"/>
      <c r="E130" s="146"/>
      <c r="F130" s="202"/>
      <c r="G130" s="202"/>
      <c r="H130" s="203">
        <f t="shared" si="1"/>
        <v>0</v>
      </c>
    </row>
    <row r="131" spans="2:8" x14ac:dyDescent="0.3">
      <c r="B131" s="61">
        <v>122</v>
      </c>
      <c r="C131" s="146"/>
      <c r="D131" s="146"/>
      <c r="E131" s="146"/>
      <c r="F131" s="202"/>
      <c r="G131" s="202"/>
      <c r="H131" s="203">
        <f t="shared" si="1"/>
        <v>0</v>
      </c>
    </row>
    <row r="132" spans="2:8" x14ac:dyDescent="0.3">
      <c r="B132" s="61">
        <v>123</v>
      </c>
      <c r="C132" s="146"/>
      <c r="D132" s="146"/>
      <c r="E132" s="146"/>
      <c r="F132" s="202"/>
      <c r="G132" s="202"/>
      <c r="H132" s="203">
        <f t="shared" si="1"/>
        <v>0</v>
      </c>
    </row>
    <row r="133" spans="2:8" x14ac:dyDescent="0.3">
      <c r="B133" s="61">
        <v>124</v>
      </c>
      <c r="C133" s="146"/>
      <c r="D133" s="146"/>
      <c r="E133" s="146"/>
      <c r="F133" s="202"/>
      <c r="G133" s="202"/>
      <c r="H133" s="203">
        <f t="shared" si="1"/>
        <v>0</v>
      </c>
    </row>
    <row r="134" spans="2:8" x14ac:dyDescent="0.3">
      <c r="B134" s="61">
        <v>125</v>
      </c>
      <c r="C134" s="146"/>
      <c r="D134" s="146"/>
      <c r="E134" s="146"/>
      <c r="F134" s="202"/>
      <c r="G134" s="202"/>
      <c r="H134" s="203">
        <f t="shared" si="1"/>
        <v>0</v>
      </c>
    </row>
    <row r="135" spans="2:8" x14ac:dyDescent="0.3">
      <c r="B135" s="61">
        <v>126</v>
      </c>
      <c r="C135" s="146"/>
      <c r="D135" s="146"/>
      <c r="E135" s="146"/>
      <c r="F135" s="202"/>
      <c r="G135" s="202"/>
      <c r="H135" s="203">
        <f t="shared" si="1"/>
        <v>0</v>
      </c>
    </row>
    <row r="136" spans="2:8" x14ac:dyDescent="0.3">
      <c r="B136" s="61">
        <v>127</v>
      </c>
      <c r="C136" s="146"/>
      <c r="D136" s="146"/>
      <c r="E136" s="146"/>
      <c r="F136" s="202"/>
      <c r="G136" s="202"/>
      <c r="H136" s="203">
        <f t="shared" si="1"/>
        <v>0</v>
      </c>
    </row>
    <row r="137" spans="2:8" x14ac:dyDescent="0.3">
      <c r="B137" s="61">
        <v>128</v>
      </c>
      <c r="C137" s="146"/>
      <c r="D137" s="146"/>
      <c r="E137" s="146"/>
      <c r="F137" s="202"/>
      <c r="G137" s="202"/>
      <c r="H137" s="203">
        <f t="shared" si="1"/>
        <v>0</v>
      </c>
    </row>
    <row r="138" spans="2:8" x14ac:dyDescent="0.3">
      <c r="B138" s="61">
        <v>129</v>
      </c>
      <c r="C138" s="146"/>
      <c r="D138" s="146"/>
      <c r="E138" s="146"/>
      <c r="F138" s="202"/>
      <c r="G138" s="202"/>
      <c r="H138" s="203">
        <f t="shared" si="1"/>
        <v>0</v>
      </c>
    </row>
    <row r="139" spans="2:8" x14ac:dyDescent="0.3">
      <c r="B139" s="61">
        <v>130</v>
      </c>
      <c r="C139" s="146"/>
      <c r="D139" s="146"/>
      <c r="E139" s="146"/>
      <c r="F139" s="202"/>
      <c r="G139" s="202"/>
      <c r="H139" s="203">
        <f t="shared" ref="H139:H202" si="2">G139*(F139/1000)*E139</f>
        <v>0</v>
      </c>
    </row>
    <row r="140" spans="2:8" x14ac:dyDescent="0.3">
      <c r="B140" s="61">
        <v>131</v>
      </c>
      <c r="C140" s="146"/>
      <c r="D140" s="146"/>
      <c r="E140" s="146"/>
      <c r="F140" s="202"/>
      <c r="G140" s="202"/>
      <c r="H140" s="203">
        <f t="shared" si="2"/>
        <v>0</v>
      </c>
    </row>
    <row r="141" spans="2:8" x14ac:dyDescent="0.3">
      <c r="B141" s="61">
        <v>132</v>
      </c>
      <c r="C141" s="146"/>
      <c r="D141" s="146"/>
      <c r="E141" s="146"/>
      <c r="F141" s="202"/>
      <c r="G141" s="202"/>
      <c r="H141" s="203">
        <f t="shared" si="2"/>
        <v>0</v>
      </c>
    </row>
    <row r="142" spans="2:8" x14ac:dyDescent="0.3">
      <c r="B142" s="61">
        <v>133</v>
      </c>
      <c r="C142" s="146"/>
      <c r="D142" s="146"/>
      <c r="E142" s="146"/>
      <c r="F142" s="202"/>
      <c r="G142" s="202"/>
      <c r="H142" s="203">
        <f t="shared" si="2"/>
        <v>0</v>
      </c>
    </row>
    <row r="143" spans="2:8" x14ac:dyDescent="0.3">
      <c r="B143" s="61">
        <v>134</v>
      </c>
      <c r="C143" s="146"/>
      <c r="D143" s="146"/>
      <c r="E143" s="146"/>
      <c r="F143" s="202"/>
      <c r="G143" s="202"/>
      <c r="H143" s="203">
        <f t="shared" si="2"/>
        <v>0</v>
      </c>
    </row>
    <row r="144" spans="2:8" x14ac:dyDescent="0.3">
      <c r="B144" s="61">
        <v>135</v>
      </c>
      <c r="C144" s="146"/>
      <c r="D144" s="146"/>
      <c r="E144" s="146"/>
      <c r="F144" s="202"/>
      <c r="G144" s="202"/>
      <c r="H144" s="203">
        <f t="shared" si="2"/>
        <v>0</v>
      </c>
    </row>
    <row r="145" spans="2:8" x14ac:dyDescent="0.3">
      <c r="B145" s="61">
        <v>136</v>
      </c>
      <c r="C145" s="146"/>
      <c r="D145" s="146"/>
      <c r="E145" s="146"/>
      <c r="F145" s="202"/>
      <c r="G145" s="202"/>
      <c r="H145" s="203">
        <f t="shared" si="2"/>
        <v>0</v>
      </c>
    </row>
    <row r="146" spans="2:8" x14ac:dyDescent="0.3">
      <c r="B146" s="61">
        <v>137</v>
      </c>
      <c r="C146" s="146"/>
      <c r="D146" s="146"/>
      <c r="E146" s="146"/>
      <c r="F146" s="202"/>
      <c r="G146" s="202"/>
      <c r="H146" s="203">
        <f t="shared" si="2"/>
        <v>0</v>
      </c>
    </row>
    <row r="147" spans="2:8" x14ac:dyDescent="0.3">
      <c r="B147" s="61">
        <v>138</v>
      </c>
      <c r="C147" s="146"/>
      <c r="D147" s="146"/>
      <c r="E147" s="146"/>
      <c r="F147" s="202"/>
      <c r="G147" s="202"/>
      <c r="H147" s="203">
        <f t="shared" si="2"/>
        <v>0</v>
      </c>
    </row>
    <row r="148" spans="2:8" x14ac:dyDescent="0.3">
      <c r="B148" s="61">
        <v>139</v>
      </c>
      <c r="C148" s="146"/>
      <c r="D148" s="146"/>
      <c r="E148" s="146"/>
      <c r="F148" s="202"/>
      <c r="G148" s="202"/>
      <c r="H148" s="203">
        <f t="shared" si="2"/>
        <v>0</v>
      </c>
    </row>
    <row r="149" spans="2:8" x14ac:dyDescent="0.3">
      <c r="B149" s="61">
        <v>140</v>
      </c>
      <c r="C149" s="146"/>
      <c r="D149" s="146"/>
      <c r="E149" s="146"/>
      <c r="F149" s="202"/>
      <c r="G149" s="202"/>
      <c r="H149" s="203">
        <f t="shared" si="2"/>
        <v>0</v>
      </c>
    </row>
    <row r="150" spans="2:8" x14ac:dyDescent="0.3">
      <c r="B150" s="61">
        <v>141</v>
      </c>
      <c r="C150" s="146"/>
      <c r="D150" s="146"/>
      <c r="E150" s="146"/>
      <c r="F150" s="202"/>
      <c r="G150" s="202"/>
      <c r="H150" s="203">
        <f t="shared" si="2"/>
        <v>0</v>
      </c>
    </row>
    <row r="151" spans="2:8" x14ac:dyDescent="0.3">
      <c r="B151" s="61">
        <v>142</v>
      </c>
      <c r="C151" s="146"/>
      <c r="D151" s="146"/>
      <c r="E151" s="146"/>
      <c r="F151" s="202"/>
      <c r="G151" s="202"/>
      <c r="H151" s="203">
        <f t="shared" si="2"/>
        <v>0</v>
      </c>
    </row>
    <row r="152" spans="2:8" x14ac:dyDescent="0.3">
      <c r="B152" s="61">
        <v>143</v>
      </c>
      <c r="C152" s="146"/>
      <c r="D152" s="146"/>
      <c r="E152" s="146"/>
      <c r="F152" s="202"/>
      <c r="G152" s="202"/>
      <c r="H152" s="203">
        <f t="shared" si="2"/>
        <v>0</v>
      </c>
    </row>
    <row r="153" spans="2:8" x14ac:dyDescent="0.3">
      <c r="B153" s="61">
        <v>144</v>
      </c>
      <c r="C153" s="146"/>
      <c r="D153" s="146"/>
      <c r="E153" s="146"/>
      <c r="F153" s="202"/>
      <c r="G153" s="202"/>
      <c r="H153" s="203">
        <f t="shared" si="2"/>
        <v>0</v>
      </c>
    </row>
    <row r="154" spans="2:8" x14ac:dyDescent="0.3">
      <c r="B154" s="61">
        <v>145</v>
      </c>
      <c r="C154" s="146"/>
      <c r="D154" s="146"/>
      <c r="E154" s="146"/>
      <c r="F154" s="202"/>
      <c r="G154" s="202"/>
      <c r="H154" s="203">
        <f t="shared" si="2"/>
        <v>0</v>
      </c>
    </row>
    <row r="155" spans="2:8" x14ac:dyDescent="0.3">
      <c r="B155" s="61">
        <v>146</v>
      </c>
      <c r="C155" s="146"/>
      <c r="D155" s="146"/>
      <c r="E155" s="146"/>
      <c r="F155" s="202"/>
      <c r="G155" s="202"/>
      <c r="H155" s="203">
        <f t="shared" si="2"/>
        <v>0</v>
      </c>
    </row>
    <row r="156" spans="2:8" x14ac:dyDescent="0.3">
      <c r="B156" s="61">
        <v>147</v>
      </c>
      <c r="C156" s="146"/>
      <c r="D156" s="146"/>
      <c r="E156" s="146"/>
      <c r="F156" s="202"/>
      <c r="G156" s="202"/>
      <c r="H156" s="203">
        <f t="shared" si="2"/>
        <v>0</v>
      </c>
    </row>
    <row r="157" spans="2:8" x14ac:dyDescent="0.3">
      <c r="B157" s="61">
        <v>148</v>
      </c>
      <c r="C157" s="146"/>
      <c r="D157" s="146"/>
      <c r="E157" s="146"/>
      <c r="F157" s="202"/>
      <c r="G157" s="202"/>
      <c r="H157" s="203">
        <f t="shared" si="2"/>
        <v>0</v>
      </c>
    </row>
    <row r="158" spans="2:8" x14ac:dyDescent="0.3">
      <c r="B158" s="61">
        <v>149</v>
      </c>
      <c r="C158" s="146"/>
      <c r="D158" s="146"/>
      <c r="E158" s="146"/>
      <c r="F158" s="202"/>
      <c r="G158" s="202"/>
      <c r="H158" s="203">
        <f t="shared" si="2"/>
        <v>0</v>
      </c>
    </row>
    <row r="159" spans="2:8" x14ac:dyDescent="0.3">
      <c r="B159" s="61">
        <v>150</v>
      </c>
      <c r="C159" s="146"/>
      <c r="D159" s="146"/>
      <c r="E159" s="146"/>
      <c r="F159" s="202"/>
      <c r="G159" s="202"/>
      <c r="H159" s="203">
        <f t="shared" si="2"/>
        <v>0</v>
      </c>
    </row>
    <row r="160" spans="2:8" x14ac:dyDescent="0.3">
      <c r="B160" s="61">
        <v>151</v>
      </c>
      <c r="C160" s="146"/>
      <c r="D160" s="146"/>
      <c r="E160" s="146"/>
      <c r="F160" s="202"/>
      <c r="G160" s="202"/>
      <c r="H160" s="203">
        <f t="shared" si="2"/>
        <v>0</v>
      </c>
    </row>
    <row r="161" spans="2:8" x14ac:dyDescent="0.3">
      <c r="B161" s="61">
        <v>152</v>
      </c>
      <c r="C161" s="146"/>
      <c r="D161" s="146"/>
      <c r="E161" s="146"/>
      <c r="F161" s="202"/>
      <c r="G161" s="202"/>
      <c r="H161" s="203">
        <f t="shared" si="2"/>
        <v>0</v>
      </c>
    </row>
    <row r="162" spans="2:8" x14ac:dyDescent="0.3">
      <c r="B162" s="61">
        <v>153</v>
      </c>
      <c r="C162" s="146"/>
      <c r="D162" s="146"/>
      <c r="E162" s="146"/>
      <c r="F162" s="202"/>
      <c r="G162" s="202"/>
      <c r="H162" s="203">
        <f t="shared" si="2"/>
        <v>0</v>
      </c>
    </row>
    <row r="163" spans="2:8" x14ac:dyDescent="0.3">
      <c r="B163" s="61">
        <v>154</v>
      </c>
      <c r="C163" s="146"/>
      <c r="D163" s="146"/>
      <c r="E163" s="146"/>
      <c r="F163" s="202"/>
      <c r="G163" s="202"/>
      <c r="H163" s="203">
        <f t="shared" si="2"/>
        <v>0</v>
      </c>
    </row>
    <row r="164" spans="2:8" x14ac:dyDescent="0.3">
      <c r="B164" s="61">
        <v>155</v>
      </c>
      <c r="C164" s="146"/>
      <c r="D164" s="146"/>
      <c r="E164" s="146"/>
      <c r="F164" s="202"/>
      <c r="G164" s="202"/>
      <c r="H164" s="203">
        <f t="shared" si="2"/>
        <v>0</v>
      </c>
    </row>
    <row r="165" spans="2:8" x14ac:dyDescent="0.3">
      <c r="B165" s="61">
        <v>156</v>
      </c>
      <c r="C165" s="146"/>
      <c r="D165" s="146"/>
      <c r="E165" s="146"/>
      <c r="F165" s="202"/>
      <c r="G165" s="202"/>
      <c r="H165" s="203">
        <f t="shared" si="2"/>
        <v>0</v>
      </c>
    </row>
    <row r="166" spans="2:8" x14ac:dyDescent="0.3">
      <c r="B166" s="61">
        <v>157</v>
      </c>
      <c r="C166" s="146"/>
      <c r="D166" s="146"/>
      <c r="E166" s="146"/>
      <c r="F166" s="202"/>
      <c r="G166" s="202"/>
      <c r="H166" s="203">
        <f t="shared" si="2"/>
        <v>0</v>
      </c>
    </row>
    <row r="167" spans="2:8" x14ac:dyDescent="0.3">
      <c r="B167" s="61">
        <v>158</v>
      </c>
      <c r="C167" s="146"/>
      <c r="D167" s="146"/>
      <c r="E167" s="146"/>
      <c r="F167" s="202"/>
      <c r="G167" s="202"/>
      <c r="H167" s="203">
        <f t="shared" si="2"/>
        <v>0</v>
      </c>
    </row>
    <row r="168" spans="2:8" x14ac:dyDescent="0.3">
      <c r="B168" s="61">
        <v>159</v>
      </c>
      <c r="C168" s="146"/>
      <c r="D168" s="146"/>
      <c r="E168" s="146"/>
      <c r="F168" s="202"/>
      <c r="G168" s="202"/>
      <c r="H168" s="203">
        <f t="shared" si="2"/>
        <v>0</v>
      </c>
    </row>
    <row r="169" spans="2:8" x14ac:dyDescent="0.3">
      <c r="B169" s="61">
        <v>160</v>
      </c>
      <c r="C169" s="146"/>
      <c r="D169" s="146"/>
      <c r="E169" s="146"/>
      <c r="F169" s="202"/>
      <c r="G169" s="202"/>
      <c r="H169" s="203">
        <f t="shared" si="2"/>
        <v>0</v>
      </c>
    </row>
    <row r="170" spans="2:8" x14ac:dyDescent="0.3">
      <c r="B170" s="61">
        <v>161</v>
      </c>
      <c r="C170" s="146"/>
      <c r="D170" s="146"/>
      <c r="E170" s="146"/>
      <c r="F170" s="202"/>
      <c r="G170" s="202"/>
      <c r="H170" s="203">
        <f t="shared" si="2"/>
        <v>0</v>
      </c>
    </row>
    <row r="171" spans="2:8" x14ac:dyDescent="0.3">
      <c r="B171" s="61">
        <v>162</v>
      </c>
      <c r="C171" s="146"/>
      <c r="D171" s="146"/>
      <c r="E171" s="146"/>
      <c r="F171" s="202"/>
      <c r="G171" s="202"/>
      <c r="H171" s="203">
        <f t="shared" si="2"/>
        <v>0</v>
      </c>
    </row>
    <row r="172" spans="2:8" x14ac:dyDescent="0.3">
      <c r="B172" s="61">
        <v>163</v>
      </c>
      <c r="C172" s="146"/>
      <c r="D172" s="146"/>
      <c r="E172" s="146"/>
      <c r="F172" s="202"/>
      <c r="G172" s="202"/>
      <c r="H172" s="203">
        <f t="shared" si="2"/>
        <v>0</v>
      </c>
    </row>
    <row r="173" spans="2:8" x14ac:dyDescent="0.3">
      <c r="B173" s="61">
        <v>164</v>
      </c>
      <c r="C173" s="146"/>
      <c r="D173" s="146"/>
      <c r="E173" s="146"/>
      <c r="F173" s="202"/>
      <c r="G173" s="202"/>
      <c r="H173" s="203">
        <f t="shared" si="2"/>
        <v>0</v>
      </c>
    </row>
    <row r="174" spans="2:8" x14ac:dyDescent="0.3">
      <c r="B174" s="61">
        <v>165</v>
      </c>
      <c r="C174" s="146"/>
      <c r="D174" s="146"/>
      <c r="E174" s="146"/>
      <c r="F174" s="202"/>
      <c r="G174" s="202"/>
      <c r="H174" s="203">
        <f t="shared" si="2"/>
        <v>0</v>
      </c>
    </row>
    <row r="175" spans="2:8" x14ac:dyDescent="0.3">
      <c r="B175" s="61">
        <v>166</v>
      </c>
      <c r="C175" s="146"/>
      <c r="D175" s="146"/>
      <c r="E175" s="146"/>
      <c r="F175" s="202"/>
      <c r="G175" s="202"/>
      <c r="H175" s="203">
        <f t="shared" si="2"/>
        <v>0</v>
      </c>
    </row>
    <row r="176" spans="2:8" x14ac:dyDescent="0.3">
      <c r="B176" s="61">
        <v>167</v>
      </c>
      <c r="C176" s="146"/>
      <c r="D176" s="146"/>
      <c r="E176" s="146"/>
      <c r="F176" s="202"/>
      <c r="G176" s="202"/>
      <c r="H176" s="203">
        <f t="shared" si="2"/>
        <v>0</v>
      </c>
    </row>
    <row r="177" spans="2:8" x14ac:dyDescent="0.3">
      <c r="B177" s="61">
        <v>168</v>
      </c>
      <c r="C177" s="146"/>
      <c r="D177" s="146"/>
      <c r="E177" s="146"/>
      <c r="F177" s="202"/>
      <c r="G177" s="202"/>
      <c r="H177" s="203">
        <f t="shared" si="2"/>
        <v>0</v>
      </c>
    </row>
    <row r="178" spans="2:8" x14ac:dyDescent="0.3">
      <c r="B178" s="61">
        <v>169</v>
      </c>
      <c r="C178" s="146"/>
      <c r="D178" s="146"/>
      <c r="E178" s="146"/>
      <c r="F178" s="202"/>
      <c r="G178" s="202"/>
      <c r="H178" s="203">
        <f t="shared" si="2"/>
        <v>0</v>
      </c>
    </row>
    <row r="179" spans="2:8" x14ac:dyDescent="0.3">
      <c r="B179" s="61">
        <v>170</v>
      </c>
      <c r="C179" s="146"/>
      <c r="D179" s="146"/>
      <c r="E179" s="146"/>
      <c r="F179" s="202"/>
      <c r="G179" s="202"/>
      <c r="H179" s="203">
        <f t="shared" si="2"/>
        <v>0</v>
      </c>
    </row>
    <row r="180" spans="2:8" x14ac:dyDescent="0.3">
      <c r="B180" s="61">
        <v>171</v>
      </c>
      <c r="C180" s="146"/>
      <c r="D180" s="146"/>
      <c r="E180" s="146"/>
      <c r="F180" s="202"/>
      <c r="G180" s="202"/>
      <c r="H180" s="203">
        <f t="shared" si="2"/>
        <v>0</v>
      </c>
    </row>
    <row r="181" spans="2:8" x14ac:dyDescent="0.3">
      <c r="B181" s="61">
        <v>172</v>
      </c>
      <c r="C181" s="146"/>
      <c r="D181" s="146"/>
      <c r="E181" s="146"/>
      <c r="F181" s="202"/>
      <c r="G181" s="202"/>
      <c r="H181" s="203">
        <f t="shared" si="2"/>
        <v>0</v>
      </c>
    </row>
    <row r="182" spans="2:8" x14ac:dyDescent="0.3">
      <c r="B182" s="61">
        <v>173</v>
      </c>
      <c r="C182" s="146"/>
      <c r="D182" s="146"/>
      <c r="E182" s="146"/>
      <c r="F182" s="202"/>
      <c r="G182" s="202"/>
      <c r="H182" s="203">
        <f t="shared" si="2"/>
        <v>0</v>
      </c>
    </row>
    <row r="183" spans="2:8" x14ac:dyDescent="0.3">
      <c r="B183" s="61">
        <v>174</v>
      </c>
      <c r="C183" s="146"/>
      <c r="D183" s="146"/>
      <c r="E183" s="146"/>
      <c r="F183" s="202"/>
      <c r="G183" s="202"/>
      <c r="H183" s="203">
        <f t="shared" si="2"/>
        <v>0</v>
      </c>
    </row>
    <row r="184" spans="2:8" x14ac:dyDescent="0.3">
      <c r="B184" s="61">
        <v>175</v>
      </c>
      <c r="C184" s="146"/>
      <c r="D184" s="146"/>
      <c r="E184" s="146"/>
      <c r="F184" s="202"/>
      <c r="G184" s="202"/>
      <c r="H184" s="203">
        <f t="shared" si="2"/>
        <v>0</v>
      </c>
    </row>
    <row r="185" spans="2:8" x14ac:dyDescent="0.3">
      <c r="B185" s="61">
        <v>176</v>
      </c>
      <c r="C185" s="146"/>
      <c r="D185" s="146"/>
      <c r="E185" s="146"/>
      <c r="F185" s="202"/>
      <c r="G185" s="202"/>
      <c r="H185" s="203">
        <f t="shared" si="2"/>
        <v>0</v>
      </c>
    </row>
    <row r="186" spans="2:8" x14ac:dyDescent="0.3">
      <c r="B186" s="61">
        <v>177</v>
      </c>
      <c r="C186" s="146"/>
      <c r="D186" s="146"/>
      <c r="E186" s="146"/>
      <c r="F186" s="202"/>
      <c r="G186" s="202"/>
      <c r="H186" s="203">
        <f t="shared" si="2"/>
        <v>0</v>
      </c>
    </row>
    <row r="187" spans="2:8" x14ac:dyDescent="0.3">
      <c r="B187" s="61">
        <v>178</v>
      </c>
      <c r="C187" s="146"/>
      <c r="D187" s="146"/>
      <c r="E187" s="146"/>
      <c r="F187" s="202"/>
      <c r="G187" s="202"/>
      <c r="H187" s="203">
        <f t="shared" si="2"/>
        <v>0</v>
      </c>
    </row>
    <row r="188" spans="2:8" x14ac:dyDescent="0.3">
      <c r="B188" s="61">
        <v>179</v>
      </c>
      <c r="C188" s="146"/>
      <c r="D188" s="146"/>
      <c r="E188" s="146"/>
      <c r="F188" s="202"/>
      <c r="G188" s="202"/>
      <c r="H188" s="203">
        <f t="shared" si="2"/>
        <v>0</v>
      </c>
    </row>
    <row r="189" spans="2:8" x14ac:dyDescent="0.3">
      <c r="B189" s="61">
        <v>180</v>
      </c>
      <c r="C189" s="146"/>
      <c r="D189" s="146"/>
      <c r="E189" s="146"/>
      <c r="F189" s="202"/>
      <c r="G189" s="202"/>
      <c r="H189" s="203">
        <f t="shared" si="2"/>
        <v>0</v>
      </c>
    </row>
    <row r="190" spans="2:8" x14ac:dyDescent="0.3">
      <c r="B190" s="61">
        <v>181</v>
      </c>
      <c r="C190" s="146"/>
      <c r="D190" s="146"/>
      <c r="E190" s="146"/>
      <c r="F190" s="202"/>
      <c r="G190" s="202"/>
      <c r="H190" s="203">
        <f t="shared" si="2"/>
        <v>0</v>
      </c>
    </row>
    <row r="191" spans="2:8" x14ac:dyDescent="0.3">
      <c r="B191" s="61">
        <v>182</v>
      </c>
      <c r="C191" s="146"/>
      <c r="D191" s="146"/>
      <c r="E191" s="146"/>
      <c r="F191" s="202"/>
      <c r="G191" s="202"/>
      <c r="H191" s="203">
        <f t="shared" si="2"/>
        <v>0</v>
      </c>
    </row>
    <row r="192" spans="2:8" x14ac:dyDescent="0.3">
      <c r="B192" s="61">
        <v>183</v>
      </c>
      <c r="C192" s="146"/>
      <c r="D192" s="146"/>
      <c r="E192" s="146"/>
      <c r="F192" s="202"/>
      <c r="G192" s="202"/>
      <c r="H192" s="203">
        <f t="shared" si="2"/>
        <v>0</v>
      </c>
    </row>
    <row r="193" spans="2:8" x14ac:dyDescent="0.3">
      <c r="B193" s="61">
        <v>184</v>
      </c>
      <c r="C193" s="146"/>
      <c r="D193" s="146"/>
      <c r="E193" s="146"/>
      <c r="F193" s="202"/>
      <c r="G193" s="202"/>
      <c r="H193" s="203">
        <f t="shared" si="2"/>
        <v>0</v>
      </c>
    </row>
    <row r="194" spans="2:8" x14ac:dyDescent="0.3">
      <c r="B194" s="61">
        <v>185</v>
      </c>
      <c r="C194" s="146"/>
      <c r="D194" s="146"/>
      <c r="E194" s="146"/>
      <c r="F194" s="202"/>
      <c r="G194" s="202"/>
      <c r="H194" s="203">
        <f t="shared" si="2"/>
        <v>0</v>
      </c>
    </row>
    <row r="195" spans="2:8" x14ac:dyDescent="0.3">
      <c r="B195" s="61">
        <v>186</v>
      </c>
      <c r="C195" s="146"/>
      <c r="D195" s="146"/>
      <c r="E195" s="146"/>
      <c r="F195" s="202"/>
      <c r="G195" s="202"/>
      <c r="H195" s="203">
        <f t="shared" si="2"/>
        <v>0</v>
      </c>
    </row>
    <row r="196" spans="2:8" x14ac:dyDescent="0.3">
      <c r="B196" s="61">
        <v>187</v>
      </c>
      <c r="C196" s="146"/>
      <c r="D196" s="146"/>
      <c r="E196" s="146"/>
      <c r="F196" s="202"/>
      <c r="G196" s="202"/>
      <c r="H196" s="203">
        <f t="shared" si="2"/>
        <v>0</v>
      </c>
    </row>
    <row r="197" spans="2:8" x14ac:dyDescent="0.3">
      <c r="B197" s="61">
        <v>188</v>
      </c>
      <c r="C197" s="146"/>
      <c r="D197" s="146"/>
      <c r="E197" s="146"/>
      <c r="F197" s="202"/>
      <c r="G197" s="202"/>
      <c r="H197" s="203">
        <f t="shared" si="2"/>
        <v>0</v>
      </c>
    </row>
    <row r="198" spans="2:8" x14ac:dyDescent="0.3">
      <c r="B198" s="61">
        <v>189</v>
      </c>
      <c r="C198" s="146"/>
      <c r="D198" s="146"/>
      <c r="E198" s="146"/>
      <c r="F198" s="202"/>
      <c r="G198" s="202"/>
      <c r="H198" s="203">
        <f t="shared" si="2"/>
        <v>0</v>
      </c>
    </row>
    <row r="199" spans="2:8" x14ac:dyDescent="0.3">
      <c r="B199" s="61">
        <v>190</v>
      </c>
      <c r="C199" s="146"/>
      <c r="D199" s="146"/>
      <c r="E199" s="146"/>
      <c r="F199" s="202"/>
      <c r="G199" s="202"/>
      <c r="H199" s="203">
        <f t="shared" si="2"/>
        <v>0</v>
      </c>
    </row>
    <row r="200" spans="2:8" x14ac:dyDescent="0.3">
      <c r="B200" s="61">
        <v>191</v>
      </c>
      <c r="C200" s="146"/>
      <c r="D200" s="146"/>
      <c r="E200" s="146"/>
      <c r="F200" s="202"/>
      <c r="G200" s="202"/>
      <c r="H200" s="203">
        <f t="shared" si="2"/>
        <v>0</v>
      </c>
    </row>
    <row r="201" spans="2:8" x14ac:dyDescent="0.3">
      <c r="B201" s="61">
        <v>192</v>
      </c>
      <c r="C201" s="146"/>
      <c r="D201" s="146"/>
      <c r="E201" s="146"/>
      <c r="F201" s="202"/>
      <c r="G201" s="202"/>
      <c r="H201" s="203">
        <f t="shared" si="2"/>
        <v>0</v>
      </c>
    </row>
    <row r="202" spans="2:8" x14ac:dyDescent="0.3">
      <c r="B202" s="61">
        <v>193</v>
      </c>
      <c r="C202" s="146"/>
      <c r="D202" s="146"/>
      <c r="E202" s="146"/>
      <c r="F202" s="202"/>
      <c r="G202" s="202"/>
      <c r="H202" s="203">
        <f t="shared" si="2"/>
        <v>0</v>
      </c>
    </row>
    <row r="203" spans="2:8" x14ac:dyDescent="0.3">
      <c r="B203" s="61">
        <v>194</v>
      </c>
      <c r="C203" s="146"/>
      <c r="D203" s="146"/>
      <c r="E203" s="146"/>
      <c r="F203" s="202"/>
      <c r="G203" s="202"/>
      <c r="H203" s="203">
        <f t="shared" ref="H203:H209" si="3">G203*(F203/1000)*E203</f>
        <v>0</v>
      </c>
    </row>
    <row r="204" spans="2:8" x14ac:dyDescent="0.3">
      <c r="B204" s="61">
        <v>195</v>
      </c>
      <c r="C204" s="146"/>
      <c r="D204" s="146"/>
      <c r="E204" s="146"/>
      <c r="F204" s="202"/>
      <c r="G204" s="202"/>
      <c r="H204" s="203">
        <f t="shared" si="3"/>
        <v>0</v>
      </c>
    </row>
    <row r="205" spans="2:8" x14ac:dyDescent="0.3">
      <c r="B205" s="61">
        <v>196</v>
      </c>
      <c r="C205" s="146"/>
      <c r="D205" s="146"/>
      <c r="E205" s="146"/>
      <c r="F205" s="202"/>
      <c r="G205" s="202"/>
      <c r="H205" s="203">
        <f t="shared" si="3"/>
        <v>0</v>
      </c>
    </row>
    <row r="206" spans="2:8" x14ac:dyDescent="0.3">
      <c r="B206" s="61">
        <v>197</v>
      </c>
      <c r="C206" s="146"/>
      <c r="D206" s="146"/>
      <c r="E206" s="146"/>
      <c r="F206" s="202"/>
      <c r="G206" s="202"/>
      <c r="H206" s="203">
        <f t="shared" si="3"/>
        <v>0</v>
      </c>
    </row>
    <row r="207" spans="2:8" x14ac:dyDescent="0.3">
      <c r="B207" s="61">
        <v>198</v>
      </c>
      <c r="C207" s="146"/>
      <c r="D207" s="146"/>
      <c r="E207" s="146"/>
      <c r="F207" s="202"/>
      <c r="G207" s="202"/>
      <c r="H207" s="203">
        <f t="shared" si="3"/>
        <v>0</v>
      </c>
    </row>
    <row r="208" spans="2:8" x14ac:dyDescent="0.3">
      <c r="B208" s="61">
        <v>199</v>
      </c>
      <c r="C208" s="146"/>
      <c r="D208" s="146"/>
      <c r="E208" s="146"/>
      <c r="F208" s="202"/>
      <c r="G208" s="202"/>
      <c r="H208" s="203">
        <f t="shared" si="3"/>
        <v>0</v>
      </c>
    </row>
    <row r="209" spans="2:8" x14ac:dyDescent="0.3">
      <c r="B209" s="61">
        <v>200</v>
      </c>
      <c r="C209" s="146"/>
      <c r="D209" s="146"/>
      <c r="E209" s="146"/>
      <c r="F209" s="202"/>
      <c r="G209" s="202"/>
      <c r="H209" s="203">
        <f t="shared" si="3"/>
        <v>0</v>
      </c>
    </row>
    <row r="210" spans="2:8" x14ac:dyDescent="0.3">
      <c r="B210" s="280" t="s">
        <v>169</v>
      </c>
      <c r="C210" s="280"/>
      <c r="D210" s="280"/>
      <c r="E210" s="280"/>
      <c r="F210" s="280"/>
      <c r="G210" s="281"/>
      <c r="H210" s="203">
        <f>SUM(H10:H209)</f>
        <v>0</v>
      </c>
    </row>
    <row r="211" spans="2:8" x14ac:dyDescent="0.3">
      <c r="B211" s="280" t="s">
        <v>200</v>
      </c>
      <c r="C211" s="280"/>
      <c r="D211" s="280"/>
      <c r="E211" s="280"/>
      <c r="F211" s="280"/>
      <c r="G211" s="281"/>
      <c r="H211" s="203">
        <f>H210*52*'معلومات عامة عن المنافسة '!C15*'معلومات عامة عن المنافسة '!C20</f>
        <v>0</v>
      </c>
    </row>
    <row r="213" spans="2:8" s="1" customFormat="1" x14ac:dyDescent="0.3"/>
    <row r="214" spans="2:8" s="1" customFormat="1" x14ac:dyDescent="0.3"/>
    <row r="215" spans="2:8" s="1" customFormat="1" x14ac:dyDescent="0.3"/>
    <row r="216" spans="2:8" s="1" customFormat="1" x14ac:dyDescent="0.3"/>
    <row r="217" spans="2:8" s="1" customFormat="1" x14ac:dyDescent="0.3"/>
    <row r="218" spans="2:8" s="1" customFormat="1" x14ac:dyDescent="0.3"/>
    <row r="219" spans="2:8" s="1" customFormat="1" x14ac:dyDescent="0.3"/>
    <row r="220" spans="2:8" s="1" customFormat="1" x14ac:dyDescent="0.3"/>
    <row r="221" spans="2:8" s="1" customFormat="1" x14ac:dyDescent="0.3"/>
    <row r="222" spans="2:8" s="1" customFormat="1" x14ac:dyDescent="0.3"/>
    <row r="223" spans="2:8" s="1" customFormat="1" x14ac:dyDescent="0.3"/>
    <row r="224" spans="2:8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</sheetData>
  <sheetProtection algorithmName="SHA-512" hashValue="q5FsbcHr1e/4kkbTl6k0+yIESzkc2uWlDro6CmU2bRjiW5ytlygzh57yGs/GFYh5aqDaDIWBmjfXpwTRV3SXkA==" saltValue="xv6YAdfIykg5ttbh4qccAA==" spinCount="100000" sheet="1" objects="1" scenarios="1"/>
  <mergeCells count="12">
    <mergeCell ref="K6:L6"/>
    <mergeCell ref="M6:N6"/>
    <mergeCell ref="H8:H9"/>
    <mergeCell ref="B210:G210"/>
    <mergeCell ref="B211:G211"/>
    <mergeCell ref="B6:H6"/>
    <mergeCell ref="F8:F9"/>
    <mergeCell ref="G8:G9"/>
    <mergeCell ref="D8:D9"/>
    <mergeCell ref="C8:C9"/>
    <mergeCell ref="B7:B9"/>
    <mergeCell ref="E8:E9"/>
  </mergeCells>
  <dataValidations count="2">
    <dataValidation type="list" allowBlank="1" showInputMessage="1" showErrorMessage="1" sqref="D10:D209" xr:uid="{B15FEB62-13E2-4CC8-8B7C-93A066BA5317}">
      <formula1>"جرام,مل"</formula1>
    </dataValidation>
    <dataValidation allowBlank="1" showInputMessage="1" showErrorMessage="1" promptTitle="يقصد بالصنف:" prompt="على سبيل المثال لا الحصر: لحم، أرز، بطاطس، ماء." sqref="C10" xr:uid="{CBC1F60C-A098-4F11-9F72-E7D65DF3C292}"/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4:H663"/>
  <sheetViews>
    <sheetView showGridLines="0" rightToLeft="1" zoomScale="115" zoomScaleNormal="115" workbookViewId="0">
      <selection activeCell="E1" sqref="E1"/>
    </sheetView>
  </sheetViews>
  <sheetFormatPr defaultColWidth="9.25" defaultRowHeight="14" x14ac:dyDescent="0.3"/>
  <cols>
    <col min="1" max="1" width="8.75" customWidth="1"/>
    <col min="2" max="2" width="7.58203125" bestFit="1" customWidth="1"/>
    <col min="3" max="4" width="8.75"/>
    <col min="5" max="5" width="14.58203125" bestFit="1" customWidth="1"/>
    <col min="6" max="6" width="13.25" bestFit="1" customWidth="1"/>
    <col min="7" max="7" width="10.4140625" bestFit="1" customWidth="1"/>
    <col min="8" max="8" width="8.75"/>
    <col min="9" max="9" width="9.75" style="1" customWidth="1"/>
    <col min="10" max="16384" width="9.25" style="1"/>
  </cols>
  <sheetData>
    <row r="4" spans="1:8" ht="13" customHeight="1" x14ac:dyDescent="0.3">
      <c r="A4" s="6" t="s">
        <v>185</v>
      </c>
      <c r="B4" s="6"/>
      <c r="C4" s="6"/>
      <c r="D4" s="6"/>
      <c r="E4" s="6"/>
      <c r="F4" s="6"/>
      <c r="G4" s="6"/>
      <c r="H4" s="6"/>
    </row>
    <row r="5" spans="1:8" ht="14.5" thickBot="1" x14ac:dyDescent="0.35"/>
    <row r="6" spans="1:8" ht="18" x14ac:dyDescent="0.7">
      <c r="B6" s="290" t="s">
        <v>80</v>
      </c>
      <c r="C6" s="291"/>
      <c r="D6" s="291"/>
      <c r="E6" s="291"/>
      <c r="F6" s="291"/>
      <c r="G6" s="292"/>
    </row>
    <row r="7" spans="1:8" ht="36" x14ac:dyDescent="0.3">
      <c r="B7" s="288" t="s">
        <v>72</v>
      </c>
      <c r="C7" s="34" t="s">
        <v>73</v>
      </c>
      <c r="D7" s="34" t="s">
        <v>74</v>
      </c>
      <c r="E7" s="34" t="s">
        <v>170</v>
      </c>
      <c r="F7" s="182" t="s">
        <v>184</v>
      </c>
      <c r="G7" s="62" t="s">
        <v>75</v>
      </c>
    </row>
    <row r="8" spans="1:8" ht="18" x14ac:dyDescent="0.3">
      <c r="B8" s="289"/>
      <c r="C8" s="177" t="s">
        <v>52</v>
      </c>
      <c r="D8" s="177" t="s">
        <v>76</v>
      </c>
      <c r="E8" s="177" t="s">
        <v>53</v>
      </c>
      <c r="F8" s="177" t="s">
        <v>53</v>
      </c>
      <c r="G8" s="178" t="s">
        <v>53</v>
      </c>
    </row>
    <row r="9" spans="1:8" x14ac:dyDescent="0.3">
      <c r="B9" s="61">
        <v>1</v>
      </c>
      <c r="C9" s="143"/>
      <c r="D9" s="143"/>
      <c r="E9" s="143"/>
      <c r="F9" s="143"/>
      <c r="G9" s="152">
        <f>F9*E9</f>
        <v>0</v>
      </c>
    </row>
    <row r="10" spans="1:8" x14ac:dyDescent="0.3">
      <c r="B10" s="61">
        <v>2</v>
      </c>
      <c r="C10" s="143"/>
      <c r="D10" s="143"/>
      <c r="E10" s="143"/>
      <c r="F10" s="143"/>
      <c r="G10" s="152">
        <f t="shared" ref="G10:G38" si="0">F10*E10</f>
        <v>0</v>
      </c>
    </row>
    <row r="11" spans="1:8" x14ac:dyDescent="0.3">
      <c r="B11" s="61">
        <v>3</v>
      </c>
      <c r="C11" s="143"/>
      <c r="D11" s="143"/>
      <c r="E11" s="143"/>
      <c r="F11" s="143"/>
      <c r="G11" s="152">
        <f t="shared" si="0"/>
        <v>0</v>
      </c>
    </row>
    <row r="12" spans="1:8" x14ac:dyDescent="0.3">
      <c r="B12" s="61">
        <v>4</v>
      </c>
      <c r="C12" s="143"/>
      <c r="D12" s="143"/>
      <c r="E12" s="143"/>
      <c r="F12" s="143"/>
      <c r="G12" s="152">
        <f t="shared" si="0"/>
        <v>0</v>
      </c>
    </row>
    <row r="13" spans="1:8" x14ac:dyDescent="0.3">
      <c r="B13" s="61">
        <v>5</v>
      </c>
      <c r="C13" s="143"/>
      <c r="D13" s="143"/>
      <c r="E13" s="143"/>
      <c r="F13" s="143"/>
      <c r="G13" s="152">
        <f t="shared" si="0"/>
        <v>0</v>
      </c>
    </row>
    <row r="14" spans="1:8" x14ac:dyDescent="0.3">
      <c r="B14" s="61">
        <v>6</v>
      </c>
      <c r="C14" s="143"/>
      <c r="D14" s="143"/>
      <c r="E14" s="143"/>
      <c r="F14" s="143"/>
      <c r="G14" s="152">
        <f t="shared" si="0"/>
        <v>0</v>
      </c>
    </row>
    <row r="15" spans="1:8" x14ac:dyDescent="0.3">
      <c r="B15" s="61">
        <v>7</v>
      </c>
      <c r="C15" s="143"/>
      <c r="D15" s="143"/>
      <c r="E15" s="143"/>
      <c r="F15" s="143"/>
      <c r="G15" s="152">
        <f t="shared" si="0"/>
        <v>0</v>
      </c>
    </row>
    <row r="16" spans="1:8" x14ac:dyDescent="0.3">
      <c r="B16" s="61">
        <v>8</v>
      </c>
      <c r="C16" s="143"/>
      <c r="D16" s="143"/>
      <c r="E16" s="143"/>
      <c r="F16" s="143"/>
      <c r="G16" s="152">
        <f t="shared" si="0"/>
        <v>0</v>
      </c>
    </row>
    <row r="17" spans="2:7" x14ac:dyDescent="0.3">
      <c r="B17" s="61">
        <v>9</v>
      </c>
      <c r="C17" s="143"/>
      <c r="D17" s="143"/>
      <c r="E17" s="143"/>
      <c r="F17" s="143"/>
      <c r="G17" s="152">
        <f t="shared" si="0"/>
        <v>0</v>
      </c>
    </row>
    <row r="18" spans="2:7" x14ac:dyDescent="0.3">
      <c r="B18" s="61">
        <v>10</v>
      </c>
      <c r="C18" s="143"/>
      <c r="D18" s="143"/>
      <c r="E18" s="143"/>
      <c r="F18" s="143"/>
      <c r="G18" s="152">
        <f t="shared" si="0"/>
        <v>0</v>
      </c>
    </row>
    <row r="19" spans="2:7" x14ac:dyDescent="0.3">
      <c r="B19" s="61">
        <v>11</v>
      </c>
      <c r="C19" s="143"/>
      <c r="D19" s="143"/>
      <c r="E19" s="143"/>
      <c r="F19" s="143"/>
      <c r="G19" s="152">
        <f t="shared" si="0"/>
        <v>0</v>
      </c>
    </row>
    <row r="20" spans="2:7" x14ac:dyDescent="0.3">
      <c r="B20" s="61">
        <v>12</v>
      </c>
      <c r="C20" s="143"/>
      <c r="D20" s="143"/>
      <c r="E20" s="143"/>
      <c r="F20" s="143"/>
      <c r="G20" s="152">
        <f t="shared" si="0"/>
        <v>0</v>
      </c>
    </row>
    <row r="21" spans="2:7" x14ac:dyDescent="0.3">
      <c r="B21" s="61">
        <v>13</v>
      </c>
      <c r="C21" s="143"/>
      <c r="D21" s="143"/>
      <c r="E21" s="143"/>
      <c r="F21" s="143"/>
      <c r="G21" s="152">
        <f t="shared" si="0"/>
        <v>0</v>
      </c>
    </row>
    <row r="22" spans="2:7" x14ac:dyDescent="0.3">
      <c r="B22" s="61">
        <v>14</v>
      </c>
      <c r="C22" s="143"/>
      <c r="D22" s="143"/>
      <c r="E22" s="143"/>
      <c r="F22" s="143"/>
      <c r="G22" s="152">
        <f t="shared" si="0"/>
        <v>0</v>
      </c>
    </row>
    <row r="23" spans="2:7" x14ac:dyDescent="0.3">
      <c r="B23" s="61">
        <v>15</v>
      </c>
      <c r="C23" s="143"/>
      <c r="D23" s="143"/>
      <c r="E23" s="143"/>
      <c r="F23" s="143"/>
      <c r="G23" s="152">
        <f t="shared" si="0"/>
        <v>0</v>
      </c>
    </row>
    <row r="24" spans="2:7" x14ac:dyDescent="0.3">
      <c r="B24" s="61">
        <v>16</v>
      </c>
      <c r="C24" s="143"/>
      <c r="D24" s="143"/>
      <c r="E24" s="143"/>
      <c r="F24" s="143"/>
      <c r="G24" s="152">
        <f t="shared" si="0"/>
        <v>0</v>
      </c>
    </row>
    <row r="25" spans="2:7" x14ac:dyDescent="0.3">
      <c r="B25" s="61">
        <v>17</v>
      </c>
      <c r="C25" s="143"/>
      <c r="D25" s="143"/>
      <c r="E25" s="143"/>
      <c r="F25" s="143"/>
      <c r="G25" s="152">
        <f t="shared" si="0"/>
        <v>0</v>
      </c>
    </row>
    <row r="26" spans="2:7" x14ac:dyDescent="0.3">
      <c r="B26" s="61">
        <v>18</v>
      </c>
      <c r="C26" s="143"/>
      <c r="D26" s="143"/>
      <c r="E26" s="143"/>
      <c r="F26" s="143"/>
      <c r="G26" s="152">
        <f t="shared" si="0"/>
        <v>0</v>
      </c>
    </row>
    <row r="27" spans="2:7" x14ac:dyDescent="0.3">
      <c r="B27" s="61">
        <v>19</v>
      </c>
      <c r="C27" s="143"/>
      <c r="D27" s="143"/>
      <c r="E27" s="143"/>
      <c r="F27" s="143"/>
      <c r="G27" s="152">
        <f t="shared" si="0"/>
        <v>0</v>
      </c>
    </row>
    <row r="28" spans="2:7" x14ac:dyDescent="0.3">
      <c r="B28" s="61">
        <v>20</v>
      </c>
      <c r="C28" s="143"/>
      <c r="D28" s="143"/>
      <c r="E28" s="143"/>
      <c r="F28" s="143"/>
      <c r="G28" s="152">
        <f t="shared" si="0"/>
        <v>0</v>
      </c>
    </row>
    <row r="29" spans="2:7" x14ac:dyDescent="0.3">
      <c r="B29" s="61">
        <v>21</v>
      </c>
      <c r="C29" s="143"/>
      <c r="D29" s="143"/>
      <c r="E29" s="143"/>
      <c r="F29" s="143"/>
      <c r="G29" s="152">
        <f t="shared" si="0"/>
        <v>0</v>
      </c>
    </row>
    <row r="30" spans="2:7" x14ac:dyDescent="0.3">
      <c r="B30" s="61">
        <v>22</v>
      </c>
      <c r="C30" s="143"/>
      <c r="D30" s="143"/>
      <c r="E30" s="143"/>
      <c r="F30" s="143"/>
      <c r="G30" s="152">
        <f t="shared" si="0"/>
        <v>0</v>
      </c>
    </row>
    <row r="31" spans="2:7" x14ac:dyDescent="0.3">
      <c r="B31" s="61">
        <v>23</v>
      </c>
      <c r="C31" s="143"/>
      <c r="D31" s="143"/>
      <c r="E31" s="143"/>
      <c r="F31" s="143"/>
      <c r="G31" s="152">
        <f t="shared" si="0"/>
        <v>0</v>
      </c>
    </row>
    <row r="32" spans="2:7" x14ac:dyDescent="0.3">
      <c r="B32" s="61">
        <v>24</v>
      </c>
      <c r="C32" s="143"/>
      <c r="D32" s="143"/>
      <c r="E32" s="143"/>
      <c r="F32" s="143"/>
      <c r="G32" s="152">
        <f t="shared" si="0"/>
        <v>0</v>
      </c>
    </row>
    <row r="33" spans="2:7" x14ac:dyDescent="0.3">
      <c r="B33" s="61">
        <v>25</v>
      </c>
      <c r="C33" s="143"/>
      <c r="D33" s="143"/>
      <c r="E33" s="143"/>
      <c r="F33" s="143"/>
      <c r="G33" s="152">
        <f t="shared" si="0"/>
        <v>0</v>
      </c>
    </row>
    <row r="34" spans="2:7" x14ac:dyDescent="0.3">
      <c r="B34" s="61">
        <v>26</v>
      </c>
      <c r="C34" s="143"/>
      <c r="D34" s="143"/>
      <c r="E34" s="143"/>
      <c r="F34" s="143"/>
      <c r="G34" s="152">
        <f t="shared" si="0"/>
        <v>0</v>
      </c>
    </row>
    <row r="35" spans="2:7" x14ac:dyDescent="0.3">
      <c r="B35" s="61">
        <v>27</v>
      </c>
      <c r="C35" s="143"/>
      <c r="D35" s="143"/>
      <c r="E35" s="143"/>
      <c r="F35" s="143"/>
      <c r="G35" s="152">
        <f t="shared" si="0"/>
        <v>0</v>
      </c>
    </row>
    <row r="36" spans="2:7" x14ac:dyDescent="0.3">
      <c r="B36" s="61">
        <v>28</v>
      </c>
      <c r="C36" s="143"/>
      <c r="D36" s="143"/>
      <c r="E36" s="143"/>
      <c r="F36" s="143"/>
      <c r="G36" s="152">
        <f t="shared" si="0"/>
        <v>0</v>
      </c>
    </row>
    <row r="37" spans="2:7" x14ac:dyDescent="0.3">
      <c r="B37" s="61">
        <v>29</v>
      </c>
      <c r="C37" s="143"/>
      <c r="D37" s="143"/>
      <c r="E37" s="143"/>
      <c r="F37" s="143"/>
      <c r="G37" s="152">
        <f t="shared" si="0"/>
        <v>0</v>
      </c>
    </row>
    <row r="38" spans="2:7" ht="14.5" thickBot="1" x14ac:dyDescent="0.35">
      <c r="B38" s="64">
        <v>30</v>
      </c>
      <c r="C38" s="154"/>
      <c r="D38" s="154"/>
      <c r="E38" s="154"/>
      <c r="F38" s="154"/>
      <c r="G38" s="153">
        <f t="shared" si="0"/>
        <v>0</v>
      </c>
    </row>
    <row r="39" spans="2:7" ht="14.5" thickBot="1" x14ac:dyDescent="0.35">
      <c r="B39" s="78" t="s">
        <v>82</v>
      </c>
      <c r="C39" s="63"/>
      <c r="D39" s="63"/>
      <c r="E39" s="63"/>
      <c r="F39" s="63"/>
      <c r="G39" s="79">
        <f>SUM(G9:G38)</f>
        <v>0</v>
      </c>
    </row>
    <row r="40" spans="2:7" x14ac:dyDescent="0.3">
      <c r="C40" s="70">
        <f>COUNTIF(C9:C38,"*")</f>
        <v>0</v>
      </c>
      <c r="D40" s="45"/>
      <c r="E40" s="45"/>
      <c r="F40" s="45"/>
    </row>
    <row r="41" spans="2:7" s="1" customFormat="1" x14ac:dyDescent="0.3"/>
    <row r="42" spans="2:7" s="1" customFormat="1" x14ac:dyDescent="0.3"/>
    <row r="43" spans="2:7" s="1" customFormat="1" x14ac:dyDescent="0.3"/>
    <row r="44" spans="2:7" s="1" customFormat="1" x14ac:dyDescent="0.3"/>
    <row r="45" spans="2:7" s="1" customFormat="1" x14ac:dyDescent="0.3"/>
    <row r="46" spans="2:7" s="1" customFormat="1" x14ac:dyDescent="0.3"/>
    <row r="47" spans="2:7" s="1" customFormat="1" x14ac:dyDescent="0.3"/>
    <row r="48" spans="2:7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</sheetData>
  <sheetProtection algorithmName="SHA-512" hashValue="ycL4+V4lz7cYGDYLzFDR2lU3JZ0TrrevwDgut0UPzrBBS1ErhpibR3HYDm7BTlNHKj1PgLbX+MKHDuI+u/2PCA==" saltValue="UjKWCxzoDE7iKwu1Ho2AXw==" spinCount="100000" sheet="1" objects="1" scenarios="1"/>
  <mergeCells count="2">
    <mergeCell ref="B7:B8"/>
    <mergeCell ref="B6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4:H1127"/>
  <sheetViews>
    <sheetView showGridLines="0" rightToLeft="1" zoomScale="115" zoomScaleNormal="115" workbookViewId="0">
      <selection activeCell="B19" sqref="B19"/>
    </sheetView>
  </sheetViews>
  <sheetFormatPr defaultColWidth="9.25" defaultRowHeight="14" x14ac:dyDescent="0.3"/>
  <cols>
    <col min="1" max="1" width="8.75" customWidth="1"/>
    <col min="2" max="2" width="10.25" bestFit="1" customWidth="1"/>
    <col min="3" max="4" width="8.75"/>
    <col min="5" max="5" width="12.4140625" bestFit="1" customWidth="1"/>
    <col min="6" max="6" width="14.4140625" bestFit="1" customWidth="1"/>
    <col min="7" max="8" width="8.75" customWidth="1"/>
    <col min="9" max="16384" width="9.25" style="1"/>
  </cols>
  <sheetData>
    <row r="4" spans="1:8" ht="13" customHeight="1" x14ac:dyDescent="0.3">
      <c r="A4" s="6" t="s">
        <v>186</v>
      </c>
      <c r="B4" s="6"/>
      <c r="C4" s="6"/>
      <c r="D4" s="6"/>
      <c r="E4" s="6"/>
      <c r="F4" s="6"/>
      <c r="G4" s="6"/>
      <c r="H4" s="6"/>
    </row>
    <row r="6" spans="1:8" ht="18" x14ac:dyDescent="0.3">
      <c r="B6" s="34" t="s">
        <v>66</v>
      </c>
      <c r="C6" s="155"/>
      <c r="D6" s="34" t="s">
        <v>70</v>
      </c>
      <c r="E6" s="155"/>
      <c r="F6" s="34" t="s">
        <v>171</v>
      </c>
      <c r="G6" s="155"/>
    </row>
    <row r="7" spans="1:8" ht="14.5" thickBot="1" x14ac:dyDescent="0.35">
      <c r="C7" s="70">
        <f>COUNT(C6)</f>
        <v>0</v>
      </c>
      <c r="D7" s="71"/>
      <c r="E7" s="70">
        <f>COUNT(E6)</f>
        <v>0</v>
      </c>
    </row>
    <row r="8" spans="1:8" ht="18" x14ac:dyDescent="0.7">
      <c r="B8" s="290" t="s">
        <v>71</v>
      </c>
      <c r="C8" s="291"/>
      <c r="D8" s="291"/>
      <c r="E8" s="291"/>
      <c r="F8" s="291"/>
    </row>
    <row r="9" spans="1:8" ht="18" x14ac:dyDescent="0.3">
      <c r="B9" s="288" t="s">
        <v>72</v>
      </c>
      <c r="C9" s="34" t="s">
        <v>67</v>
      </c>
      <c r="D9" s="34" t="s">
        <v>68</v>
      </c>
      <c r="E9" s="34" t="s">
        <v>64</v>
      </c>
      <c r="F9" s="34" t="s">
        <v>69</v>
      </c>
    </row>
    <row r="10" spans="1:8" ht="18" x14ac:dyDescent="0.3">
      <c r="B10" s="293"/>
      <c r="C10" s="179" t="s">
        <v>52</v>
      </c>
      <c r="D10" s="179" t="s">
        <v>53</v>
      </c>
      <c r="E10" s="179" t="s">
        <v>53</v>
      </c>
      <c r="F10" s="179" t="s">
        <v>53</v>
      </c>
    </row>
    <row r="11" spans="1:8" x14ac:dyDescent="0.3">
      <c r="B11" s="61">
        <v>1</v>
      </c>
      <c r="C11" s="146"/>
      <c r="D11" s="143"/>
      <c r="E11" s="146"/>
      <c r="F11" s="146"/>
    </row>
    <row r="12" spans="1:8" x14ac:dyDescent="0.3">
      <c r="B12" s="61">
        <v>2</v>
      </c>
      <c r="C12" s="146"/>
      <c r="D12" s="143"/>
      <c r="E12" s="146"/>
      <c r="F12" s="146"/>
    </row>
    <row r="13" spans="1:8" x14ac:dyDescent="0.3">
      <c r="B13" s="61">
        <v>3</v>
      </c>
      <c r="C13" s="146"/>
      <c r="D13" s="143"/>
      <c r="E13" s="146"/>
      <c r="F13" s="146"/>
    </row>
    <row r="14" spans="1:8" x14ac:dyDescent="0.3">
      <c r="B14" s="61">
        <v>4</v>
      </c>
      <c r="C14" s="146"/>
      <c r="D14" s="143"/>
      <c r="E14" s="146"/>
      <c r="F14" s="146"/>
    </row>
    <row r="15" spans="1:8" x14ac:dyDescent="0.3">
      <c r="B15" s="61">
        <v>5</v>
      </c>
      <c r="C15" s="146"/>
      <c r="D15" s="143"/>
      <c r="E15" s="146"/>
      <c r="F15" s="146"/>
    </row>
    <row r="16" spans="1:8" x14ac:dyDescent="0.3">
      <c r="B16" s="61">
        <v>6</v>
      </c>
      <c r="C16" s="146"/>
      <c r="D16" s="143"/>
      <c r="E16" s="146"/>
      <c r="F16" s="146"/>
    </row>
    <row r="17" spans="2:6" x14ac:dyDescent="0.3">
      <c r="B17" s="61">
        <v>7</v>
      </c>
      <c r="C17" s="146"/>
      <c r="D17" s="143"/>
      <c r="E17" s="146"/>
      <c r="F17" s="146"/>
    </row>
    <row r="18" spans="2:6" x14ac:dyDescent="0.3">
      <c r="B18" s="61">
        <v>8</v>
      </c>
      <c r="C18" s="146"/>
      <c r="D18" s="143"/>
      <c r="E18" s="146"/>
      <c r="F18" s="146"/>
    </row>
    <row r="19" spans="2:6" x14ac:dyDescent="0.3">
      <c r="B19" s="61">
        <v>9</v>
      </c>
      <c r="C19" s="146"/>
      <c r="D19" s="143"/>
      <c r="E19" s="146"/>
      <c r="F19" s="146"/>
    </row>
    <row r="20" spans="2:6" x14ac:dyDescent="0.3">
      <c r="B20" s="61">
        <v>10</v>
      </c>
      <c r="C20" s="146"/>
      <c r="D20" s="143"/>
      <c r="E20" s="146"/>
      <c r="F20" s="146"/>
    </row>
    <row r="21" spans="2:6" x14ac:dyDescent="0.3">
      <c r="B21" s="61">
        <v>11</v>
      </c>
      <c r="C21" s="146"/>
      <c r="D21" s="143"/>
      <c r="E21" s="146"/>
      <c r="F21" s="146"/>
    </row>
    <row r="22" spans="2:6" x14ac:dyDescent="0.3">
      <c r="B22" s="61">
        <v>12</v>
      </c>
      <c r="C22" s="146"/>
      <c r="D22" s="143"/>
      <c r="E22" s="146"/>
      <c r="F22" s="146"/>
    </row>
    <row r="23" spans="2:6" x14ac:dyDescent="0.3">
      <c r="B23" s="61">
        <v>13</v>
      </c>
      <c r="C23" s="146"/>
      <c r="D23" s="143"/>
      <c r="E23" s="146"/>
      <c r="F23" s="146"/>
    </row>
    <row r="24" spans="2:6" x14ac:dyDescent="0.3">
      <c r="B24" s="61">
        <v>14</v>
      </c>
      <c r="C24" s="146"/>
      <c r="D24" s="143"/>
      <c r="E24" s="146"/>
      <c r="F24" s="146"/>
    </row>
    <row r="25" spans="2:6" x14ac:dyDescent="0.3">
      <c r="B25" s="61">
        <v>15</v>
      </c>
      <c r="C25" s="146"/>
      <c r="D25" s="143"/>
      <c r="E25" s="146"/>
      <c r="F25" s="146"/>
    </row>
    <row r="26" spans="2:6" x14ac:dyDescent="0.3">
      <c r="B26" s="61">
        <v>16</v>
      </c>
      <c r="C26" s="146"/>
      <c r="D26" s="143"/>
      <c r="E26" s="146"/>
      <c r="F26" s="146"/>
    </row>
    <row r="27" spans="2:6" x14ac:dyDescent="0.3">
      <c r="B27" s="61">
        <v>17</v>
      </c>
      <c r="C27" s="146"/>
      <c r="D27" s="143"/>
      <c r="E27" s="146"/>
      <c r="F27" s="146"/>
    </row>
    <row r="28" spans="2:6" x14ac:dyDescent="0.3">
      <c r="B28" s="61">
        <v>18</v>
      </c>
      <c r="C28" s="146"/>
      <c r="D28" s="143"/>
      <c r="E28" s="146"/>
      <c r="F28" s="146"/>
    </row>
    <row r="29" spans="2:6" x14ac:dyDescent="0.3">
      <c r="B29" s="61">
        <v>19</v>
      </c>
      <c r="C29" s="146"/>
      <c r="D29" s="143"/>
      <c r="E29" s="146"/>
      <c r="F29" s="146"/>
    </row>
    <row r="30" spans="2:6" x14ac:dyDescent="0.3">
      <c r="B30" s="61">
        <v>20</v>
      </c>
      <c r="C30" s="146"/>
      <c r="D30" s="143"/>
      <c r="E30" s="146"/>
      <c r="F30" s="146"/>
    </row>
    <row r="31" spans="2:6" ht="14.5" thickBot="1" x14ac:dyDescent="0.35">
      <c r="B31" s="76" t="s">
        <v>20</v>
      </c>
      <c r="C31" s="157">
        <v>0</v>
      </c>
      <c r="D31" s="77">
        <f>SUM(D11:D30)</f>
        <v>0</v>
      </c>
      <c r="E31" s="77">
        <f>SUM(E11:E30)</f>
        <v>0</v>
      </c>
      <c r="F31" s="77">
        <f>SUM(F11:F30)</f>
        <v>0</v>
      </c>
    </row>
    <row r="32" spans="2:6" x14ac:dyDescent="0.3">
      <c r="C32" s="156">
        <f>COUNTIF(C11:C30,"*")</f>
        <v>0</v>
      </c>
      <c r="D32" s="45"/>
      <c r="E32" s="45"/>
      <c r="F32" s="45"/>
    </row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  <row r="794" s="1" customFormat="1" x14ac:dyDescent="0.3"/>
    <row r="795" s="1" customFormat="1" x14ac:dyDescent="0.3"/>
    <row r="796" s="1" customFormat="1" x14ac:dyDescent="0.3"/>
    <row r="797" s="1" customFormat="1" x14ac:dyDescent="0.3"/>
    <row r="798" s="1" customFormat="1" x14ac:dyDescent="0.3"/>
    <row r="799" s="1" customFormat="1" x14ac:dyDescent="0.3"/>
    <row r="800" s="1" customFormat="1" x14ac:dyDescent="0.3"/>
    <row r="801" s="1" customFormat="1" x14ac:dyDescent="0.3"/>
    <row r="802" s="1" customFormat="1" x14ac:dyDescent="0.3"/>
    <row r="803" s="1" customFormat="1" x14ac:dyDescent="0.3"/>
    <row r="804" s="1" customFormat="1" x14ac:dyDescent="0.3"/>
    <row r="805" s="1" customFormat="1" x14ac:dyDescent="0.3"/>
    <row r="806" s="1" customFormat="1" x14ac:dyDescent="0.3"/>
    <row r="807" s="1" customFormat="1" x14ac:dyDescent="0.3"/>
    <row r="808" s="1" customFormat="1" x14ac:dyDescent="0.3"/>
    <row r="809" s="1" customFormat="1" x14ac:dyDescent="0.3"/>
    <row r="810" s="1" customFormat="1" x14ac:dyDescent="0.3"/>
    <row r="811" s="1" customFormat="1" x14ac:dyDescent="0.3"/>
    <row r="812" s="1" customFormat="1" x14ac:dyDescent="0.3"/>
    <row r="813" s="1" customFormat="1" x14ac:dyDescent="0.3"/>
    <row r="814" s="1" customFormat="1" x14ac:dyDescent="0.3"/>
    <row r="815" s="1" customFormat="1" x14ac:dyDescent="0.3"/>
    <row r="816" s="1" customFormat="1" x14ac:dyDescent="0.3"/>
    <row r="817" s="1" customFormat="1" x14ac:dyDescent="0.3"/>
    <row r="818" s="1" customFormat="1" x14ac:dyDescent="0.3"/>
    <row r="819" s="1" customFormat="1" x14ac:dyDescent="0.3"/>
    <row r="820" s="1" customFormat="1" x14ac:dyDescent="0.3"/>
    <row r="821" s="1" customFormat="1" x14ac:dyDescent="0.3"/>
    <row r="822" s="1" customFormat="1" x14ac:dyDescent="0.3"/>
    <row r="823" s="1" customFormat="1" x14ac:dyDescent="0.3"/>
    <row r="824" s="1" customFormat="1" x14ac:dyDescent="0.3"/>
    <row r="825" s="1" customFormat="1" x14ac:dyDescent="0.3"/>
    <row r="826" s="1" customFormat="1" x14ac:dyDescent="0.3"/>
    <row r="827" s="1" customFormat="1" x14ac:dyDescent="0.3"/>
    <row r="828" s="1" customFormat="1" x14ac:dyDescent="0.3"/>
    <row r="829" s="1" customFormat="1" x14ac:dyDescent="0.3"/>
    <row r="830" s="1" customFormat="1" x14ac:dyDescent="0.3"/>
    <row r="831" s="1" customFormat="1" x14ac:dyDescent="0.3"/>
    <row r="832" s="1" customFormat="1" x14ac:dyDescent="0.3"/>
    <row r="833" s="1" customFormat="1" x14ac:dyDescent="0.3"/>
    <row r="834" s="1" customFormat="1" x14ac:dyDescent="0.3"/>
    <row r="835" s="1" customFormat="1" x14ac:dyDescent="0.3"/>
    <row r="836" s="1" customFormat="1" x14ac:dyDescent="0.3"/>
    <row r="837" s="1" customFormat="1" x14ac:dyDescent="0.3"/>
    <row r="838" s="1" customFormat="1" x14ac:dyDescent="0.3"/>
    <row r="839" s="1" customFormat="1" x14ac:dyDescent="0.3"/>
    <row r="840" s="1" customFormat="1" x14ac:dyDescent="0.3"/>
    <row r="841" s="1" customFormat="1" x14ac:dyDescent="0.3"/>
    <row r="842" s="1" customFormat="1" x14ac:dyDescent="0.3"/>
    <row r="843" s="1" customFormat="1" x14ac:dyDescent="0.3"/>
    <row r="844" s="1" customFormat="1" x14ac:dyDescent="0.3"/>
    <row r="845" s="1" customFormat="1" x14ac:dyDescent="0.3"/>
    <row r="846" s="1" customFormat="1" x14ac:dyDescent="0.3"/>
    <row r="847" s="1" customFormat="1" x14ac:dyDescent="0.3"/>
    <row r="848" s="1" customFormat="1" x14ac:dyDescent="0.3"/>
    <row r="849" s="1" customFormat="1" x14ac:dyDescent="0.3"/>
    <row r="850" s="1" customFormat="1" x14ac:dyDescent="0.3"/>
    <row r="851" s="1" customFormat="1" x14ac:dyDescent="0.3"/>
    <row r="852" s="1" customFormat="1" x14ac:dyDescent="0.3"/>
    <row r="853" s="1" customFormat="1" x14ac:dyDescent="0.3"/>
    <row r="854" s="1" customFormat="1" x14ac:dyDescent="0.3"/>
    <row r="855" s="1" customFormat="1" x14ac:dyDescent="0.3"/>
    <row r="856" s="1" customFormat="1" x14ac:dyDescent="0.3"/>
    <row r="857" s="1" customFormat="1" x14ac:dyDescent="0.3"/>
    <row r="858" s="1" customFormat="1" x14ac:dyDescent="0.3"/>
    <row r="859" s="1" customFormat="1" x14ac:dyDescent="0.3"/>
    <row r="860" s="1" customFormat="1" x14ac:dyDescent="0.3"/>
    <row r="861" s="1" customFormat="1" x14ac:dyDescent="0.3"/>
    <row r="862" s="1" customFormat="1" x14ac:dyDescent="0.3"/>
    <row r="863" s="1" customFormat="1" x14ac:dyDescent="0.3"/>
    <row r="864" s="1" customFormat="1" x14ac:dyDescent="0.3"/>
    <row r="865" s="1" customFormat="1" x14ac:dyDescent="0.3"/>
    <row r="866" s="1" customFormat="1" x14ac:dyDescent="0.3"/>
    <row r="867" s="1" customFormat="1" x14ac:dyDescent="0.3"/>
    <row r="868" s="1" customFormat="1" x14ac:dyDescent="0.3"/>
    <row r="869" s="1" customFormat="1" x14ac:dyDescent="0.3"/>
    <row r="870" s="1" customFormat="1" x14ac:dyDescent="0.3"/>
    <row r="871" s="1" customFormat="1" x14ac:dyDescent="0.3"/>
    <row r="872" s="1" customFormat="1" x14ac:dyDescent="0.3"/>
    <row r="873" s="1" customFormat="1" x14ac:dyDescent="0.3"/>
    <row r="874" s="1" customFormat="1" x14ac:dyDescent="0.3"/>
    <row r="875" s="1" customFormat="1" x14ac:dyDescent="0.3"/>
    <row r="876" s="1" customFormat="1" x14ac:dyDescent="0.3"/>
    <row r="877" s="1" customFormat="1" x14ac:dyDescent="0.3"/>
    <row r="878" s="1" customFormat="1" x14ac:dyDescent="0.3"/>
    <row r="879" s="1" customFormat="1" x14ac:dyDescent="0.3"/>
    <row r="880" s="1" customFormat="1" x14ac:dyDescent="0.3"/>
    <row r="881" s="1" customFormat="1" x14ac:dyDescent="0.3"/>
    <row r="882" s="1" customFormat="1" x14ac:dyDescent="0.3"/>
    <row r="883" s="1" customFormat="1" x14ac:dyDescent="0.3"/>
    <row r="884" s="1" customFormat="1" x14ac:dyDescent="0.3"/>
    <row r="885" s="1" customFormat="1" x14ac:dyDescent="0.3"/>
    <row r="886" s="1" customFormat="1" x14ac:dyDescent="0.3"/>
    <row r="887" s="1" customFormat="1" x14ac:dyDescent="0.3"/>
    <row r="888" s="1" customFormat="1" x14ac:dyDescent="0.3"/>
    <row r="889" s="1" customFormat="1" x14ac:dyDescent="0.3"/>
    <row r="890" s="1" customFormat="1" x14ac:dyDescent="0.3"/>
    <row r="891" s="1" customFormat="1" x14ac:dyDescent="0.3"/>
    <row r="892" s="1" customFormat="1" x14ac:dyDescent="0.3"/>
    <row r="893" s="1" customFormat="1" x14ac:dyDescent="0.3"/>
    <row r="894" s="1" customFormat="1" x14ac:dyDescent="0.3"/>
    <row r="895" s="1" customFormat="1" x14ac:dyDescent="0.3"/>
    <row r="896" s="1" customFormat="1" x14ac:dyDescent="0.3"/>
    <row r="897" s="1" customFormat="1" x14ac:dyDescent="0.3"/>
    <row r="898" s="1" customFormat="1" x14ac:dyDescent="0.3"/>
    <row r="899" s="1" customFormat="1" x14ac:dyDescent="0.3"/>
    <row r="900" s="1" customFormat="1" x14ac:dyDescent="0.3"/>
    <row r="901" s="1" customFormat="1" x14ac:dyDescent="0.3"/>
    <row r="902" s="1" customFormat="1" x14ac:dyDescent="0.3"/>
    <row r="903" s="1" customFormat="1" x14ac:dyDescent="0.3"/>
    <row r="904" s="1" customFormat="1" x14ac:dyDescent="0.3"/>
    <row r="905" s="1" customFormat="1" x14ac:dyDescent="0.3"/>
    <row r="906" s="1" customFormat="1" x14ac:dyDescent="0.3"/>
    <row r="907" s="1" customFormat="1" x14ac:dyDescent="0.3"/>
    <row r="908" s="1" customFormat="1" x14ac:dyDescent="0.3"/>
    <row r="909" s="1" customFormat="1" x14ac:dyDescent="0.3"/>
    <row r="910" s="1" customFormat="1" x14ac:dyDescent="0.3"/>
    <row r="911" s="1" customFormat="1" x14ac:dyDescent="0.3"/>
    <row r="912" s="1" customFormat="1" x14ac:dyDescent="0.3"/>
    <row r="913" s="1" customFormat="1" x14ac:dyDescent="0.3"/>
    <row r="914" s="1" customFormat="1" x14ac:dyDescent="0.3"/>
    <row r="915" s="1" customFormat="1" x14ac:dyDescent="0.3"/>
    <row r="916" s="1" customFormat="1" x14ac:dyDescent="0.3"/>
    <row r="917" s="1" customFormat="1" x14ac:dyDescent="0.3"/>
    <row r="918" s="1" customFormat="1" x14ac:dyDescent="0.3"/>
    <row r="919" s="1" customFormat="1" x14ac:dyDescent="0.3"/>
    <row r="920" s="1" customFormat="1" x14ac:dyDescent="0.3"/>
    <row r="921" s="1" customFormat="1" x14ac:dyDescent="0.3"/>
    <row r="922" s="1" customFormat="1" x14ac:dyDescent="0.3"/>
    <row r="923" s="1" customFormat="1" x14ac:dyDescent="0.3"/>
    <row r="924" s="1" customFormat="1" x14ac:dyDescent="0.3"/>
    <row r="925" s="1" customFormat="1" x14ac:dyDescent="0.3"/>
    <row r="926" s="1" customFormat="1" x14ac:dyDescent="0.3"/>
    <row r="927" s="1" customFormat="1" x14ac:dyDescent="0.3"/>
    <row r="928" s="1" customFormat="1" x14ac:dyDescent="0.3"/>
    <row r="929" s="1" customFormat="1" x14ac:dyDescent="0.3"/>
    <row r="930" s="1" customFormat="1" x14ac:dyDescent="0.3"/>
    <row r="931" s="1" customFormat="1" x14ac:dyDescent="0.3"/>
    <row r="932" s="1" customFormat="1" x14ac:dyDescent="0.3"/>
    <row r="933" s="1" customFormat="1" x14ac:dyDescent="0.3"/>
    <row r="934" s="1" customFormat="1" x14ac:dyDescent="0.3"/>
    <row r="935" s="1" customFormat="1" x14ac:dyDescent="0.3"/>
    <row r="936" s="1" customFormat="1" x14ac:dyDescent="0.3"/>
    <row r="937" s="1" customFormat="1" x14ac:dyDescent="0.3"/>
    <row r="938" s="1" customFormat="1" x14ac:dyDescent="0.3"/>
    <row r="939" s="1" customFormat="1" x14ac:dyDescent="0.3"/>
    <row r="940" s="1" customFormat="1" x14ac:dyDescent="0.3"/>
    <row r="941" s="1" customFormat="1" x14ac:dyDescent="0.3"/>
    <row r="942" s="1" customFormat="1" x14ac:dyDescent="0.3"/>
    <row r="943" s="1" customFormat="1" x14ac:dyDescent="0.3"/>
    <row r="944" s="1" customFormat="1" x14ac:dyDescent="0.3"/>
    <row r="945" s="1" customFormat="1" x14ac:dyDescent="0.3"/>
    <row r="946" s="1" customFormat="1" x14ac:dyDescent="0.3"/>
    <row r="947" s="1" customFormat="1" x14ac:dyDescent="0.3"/>
    <row r="948" s="1" customFormat="1" x14ac:dyDescent="0.3"/>
    <row r="949" s="1" customFormat="1" x14ac:dyDescent="0.3"/>
    <row r="950" s="1" customFormat="1" x14ac:dyDescent="0.3"/>
    <row r="951" s="1" customFormat="1" x14ac:dyDescent="0.3"/>
    <row r="952" s="1" customFormat="1" x14ac:dyDescent="0.3"/>
    <row r="953" s="1" customFormat="1" x14ac:dyDescent="0.3"/>
    <row r="954" s="1" customFormat="1" x14ac:dyDescent="0.3"/>
    <row r="955" s="1" customFormat="1" x14ac:dyDescent="0.3"/>
    <row r="956" s="1" customFormat="1" x14ac:dyDescent="0.3"/>
    <row r="957" s="1" customFormat="1" x14ac:dyDescent="0.3"/>
    <row r="958" s="1" customFormat="1" x14ac:dyDescent="0.3"/>
    <row r="959" s="1" customFormat="1" x14ac:dyDescent="0.3"/>
    <row r="960" s="1" customFormat="1" x14ac:dyDescent="0.3"/>
    <row r="961" s="1" customFormat="1" x14ac:dyDescent="0.3"/>
    <row r="962" s="1" customFormat="1" x14ac:dyDescent="0.3"/>
    <row r="963" s="1" customFormat="1" x14ac:dyDescent="0.3"/>
    <row r="964" s="1" customFormat="1" x14ac:dyDescent="0.3"/>
    <row r="965" s="1" customFormat="1" x14ac:dyDescent="0.3"/>
    <row r="966" s="1" customFormat="1" x14ac:dyDescent="0.3"/>
    <row r="967" s="1" customFormat="1" x14ac:dyDescent="0.3"/>
    <row r="968" s="1" customFormat="1" x14ac:dyDescent="0.3"/>
    <row r="969" s="1" customFormat="1" x14ac:dyDescent="0.3"/>
    <row r="970" s="1" customFormat="1" x14ac:dyDescent="0.3"/>
    <row r="971" s="1" customFormat="1" x14ac:dyDescent="0.3"/>
    <row r="972" s="1" customFormat="1" x14ac:dyDescent="0.3"/>
    <row r="973" s="1" customFormat="1" x14ac:dyDescent="0.3"/>
    <row r="974" s="1" customFormat="1" x14ac:dyDescent="0.3"/>
    <row r="975" s="1" customFormat="1" x14ac:dyDescent="0.3"/>
    <row r="976" s="1" customFormat="1" x14ac:dyDescent="0.3"/>
    <row r="977" s="1" customFormat="1" x14ac:dyDescent="0.3"/>
    <row r="978" s="1" customFormat="1" x14ac:dyDescent="0.3"/>
    <row r="979" s="1" customFormat="1" x14ac:dyDescent="0.3"/>
    <row r="980" s="1" customFormat="1" x14ac:dyDescent="0.3"/>
    <row r="981" s="1" customFormat="1" x14ac:dyDescent="0.3"/>
    <row r="982" s="1" customFormat="1" x14ac:dyDescent="0.3"/>
    <row r="983" s="1" customFormat="1" x14ac:dyDescent="0.3"/>
    <row r="984" s="1" customFormat="1" x14ac:dyDescent="0.3"/>
    <row r="985" s="1" customFormat="1" x14ac:dyDescent="0.3"/>
    <row r="986" s="1" customFormat="1" x14ac:dyDescent="0.3"/>
    <row r="987" s="1" customFormat="1" x14ac:dyDescent="0.3"/>
    <row r="988" s="1" customFormat="1" x14ac:dyDescent="0.3"/>
    <row r="989" s="1" customFormat="1" x14ac:dyDescent="0.3"/>
    <row r="990" s="1" customFormat="1" x14ac:dyDescent="0.3"/>
    <row r="991" s="1" customFormat="1" x14ac:dyDescent="0.3"/>
    <row r="992" s="1" customFormat="1" x14ac:dyDescent="0.3"/>
    <row r="993" s="1" customFormat="1" x14ac:dyDescent="0.3"/>
    <row r="994" s="1" customFormat="1" x14ac:dyDescent="0.3"/>
    <row r="995" s="1" customFormat="1" x14ac:dyDescent="0.3"/>
    <row r="996" s="1" customFormat="1" x14ac:dyDescent="0.3"/>
    <row r="997" s="1" customFormat="1" x14ac:dyDescent="0.3"/>
    <row r="998" s="1" customFormat="1" x14ac:dyDescent="0.3"/>
    <row r="999" s="1" customFormat="1" x14ac:dyDescent="0.3"/>
    <row r="1000" s="1" customFormat="1" x14ac:dyDescent="0.3"/>
    <row r="1001" s="1" customFormat="1" x14ac:dyDescent="0.3"/>
    <row r="1002" s="1" customFormat="1" x14ac:dyDescent="0.3"/>
    <row r="1003" s="1" customFormat="1" x14ac:dyDescent="0.3"/>
    <row r="1004" s="1" customFormat="1" x14ac:dyDescent="0.3"/>
    <row r="1005" s="1" customFormat="1" x14ac:dyDescent="0.3"/>
    <row r="1006" s="1" customFormat="1" x14ac:dyDescent="0.3"/>
    <row r="1007" s="1" customFormat="1" x14ac:dyDescent="0.3"/>
    <row r="1008" s="1" customFormat="1" x14ac:dyDescent="0.3"/>
    <row r="1009" s="1" customFormat="1" x14ac:dyDescent="0.3"/>
    <row r="1010" s="1" customFormat="1" x14ac:dyDescent="0.3"/>
    <row r="1011" s="1" customFormat="1" x14ac:dyDescent="0.3"/>
    <row r="1012" s="1" customFormat="1" x14ac:dyDescent="0.3"/>
    <row r="1013" s="1" customFormat="1" x14ac:dyDescent="0.3"/>
    <row r="1014" s="1" customFormat="1" x14ac:dyDescent="0.3"/>
    <row r="1015" s="1" customFormat="1" x14ac:dyDescent="0.3"/>
    <row r="1016" s="1" customFormat="1" x14ac:dyDescent="0.3"/>
    <row r="1017" s="1" customFormat="1" x14ac:dyDescent="0.3"/>
    <row r="1018" s="1" customFormat="1" x14ac:dyDescent="0.3"/>
    <row r="1019" s="1" customFormat="1" x14ac:dyDescent="0.3"/>
    <row r="1020" s="1" customFormat="1" x14ac:dyDescent="0.3"/>
    <row r="1021" s="1" customFormat="1" x14ac:dyDescent="0.3"/>
    <row r="1022" s="1" customFormat="1" x14ac:dyDescent="0.3"/>
    <row r="1023" s="1" customFormat="1" x14ac:dyDescent="0.3"/>
    <row r="1024" s="1" customFormat="1" x14ac:dyDescent="0.3"/>
    <row r="1025" s="1" customFormat="1" x14ac:dyDescent="0.3"/>
    <row r="1026" s="1" customFormat="1" x14ac:dyDescent="0.3"/>
    <row r="1027" s="1" customFormat="1" x14ac:dyDescent="0.3"/>
    <row r="1028" s="1" customFormat="1" x14ac:dyDescent="0.3"/>
    <row r="1029" s="1" customFormat="1" x14ac:dyDescent="0.3"/>
    <row r="1030" s="1" customFormat="1" x14ac:dyDescent="0.3"/>
    <row r="1031" s="1" customFormat="1" x14ac:dyDescent="0.3"/>
    <row r="1032" s="1" customFormat="1" x14ac:dyDescent="0.3"/>
    <row r="1033" s="1" customFormat="1" x14ac:dyDescent="0.3"/>
    <row r="1034" s="1" customFormat="1" x14ac:dyDescent="0.3"/>
    <row r="1035" s="1" customFormat="1" x14ac:dyDescent="0.3"/>
    <row r="1036" s="1" customFormat="1" x14ac:dyDescent="0.3"/>
    <row r="1037" s="1" customFormat="1" x14ac:dyDescent="0.3"/>
    <row r="1038" s="1" customFormat="1" x14ac:dyDescent="0.3"/>
    <row r="1039" s="1" customFormat="1" x14ac:dyDescent="0.3"/>
    <row r="1040" s="1" customFormat="1" x14ac:dyDescent="0.3"/>
    <row r="1041" s="1" customFormat="1" x14ac:dyDescent="0.3"/>
    <row r="1042" s="1" customFormat="1" x14ac:dyDescent="0.3"/>
    <row r="1043" s="1" customFormat="1" x14ac:dyDescent="0.3"/>
    <row r="1044" s="1" customFormat="1" x14ac:dyDescent="0.3"/>
    <row r="1045" s="1" customFormat="1" x14ac:dyDescent="0.3"/>
    <row r="1046" s="1" customFormat="1" x14ac:dyDescent="0.3"/>
    <row r="1047" s="1" customFormat="1" x14ac:dyDescent="0.3"/>
    <row r="1048" s="1" customFormat="1" x14ac:dyDescent="0.3"/>
    <row r="1049" s="1" customFormat="1" x14ac:dyDescent="0.3"/>
    <row r="1050" s="1" customFormat="1" x14ac:dyDescent="0.3"/>
    <row r="1051" s="1" customFormat="1" x14ac:dyDescent="0.3"/>
    <row r="1052" s="1" customFormat="1" x14ac:dyDescent="0.3"/>
    <row r="1053" s="1" customFormat="1" x14ac:dyDescent="0.3"/>
    <row r="1054" s="1" customFormat="1" x14ac:dyDescent="0.3"/>
    <row r="1055" s="1" customFormat="1" x14ac:dyDescent="0.3"/>
    <row r="1056" s="1" customFormat="1" x14ac:dyDescent="0.3"/>
    <row r="1057" s="1" customFormat="1" x14ac:dyDescent="0.3"/>
    <row r="1058" s="1" customFormat="1" x14ac:dyDescent="0.3"/>
    <row r="1059" s="1" customFormat="1" x14ac:dyDescent="0.3"/>
    <row r="1060" s="1" customFormat="1" x14ac:dyDescent="0.3"/>
    <row r="1061" s="1" customFormat="1" x14ac:dyDescent="0.3"/>
    <row r="1062" s="1" customFormat="1" x14ac:dyDescent="0.3"/>
    <row r="1063" s="1" customFormat="1" x14ac:dyDescent="0.3"/>
    <row r="1064" s="1" customFormat="1" x14ac:dyDescent="0.3"/>
    <row r="1065" s="1" customFormat="1" x14ac:dyDescent="0.3"/>
    <row r="1066" s="1" customFormat="1" x14ac:dyDescent="0.3"/>
    <row r="1067" s="1" customFormat="1" x14ac:dyDescent="0.3"/>
    <row r="1068" s="1" customFormat="1" x14ac:dyDescent="0.3"/>
    <row r="1069" s="1" customFormat="1" x14ac:dyDescent="0.3"/>
    <row r="1070" s="1" customFormat="1" x14ac:dyDescent="0.3"/>
    <row r="1071" s="1" customFormat="1" x14ac:dyDescent="0.3"/>
    <row r="1072" s="1" customFormat="1" x14ac:dyDescent="0.3"/>
    <row r="1073" s="1" customFormat="1" x14ac:dyDescent="0.3"/>
    <row r="1074" s="1" customFormat="1" x14ac:dyDescent="0.3"/>
    <row r="1075" s="1" customFormat="1" x14ac:dyDescent="0.3"/>
    <row r="1076" s="1" customFormat="1" x14ac:dyDescent="0.3"/>
    <row r="1077" s="1" customFormat="1" x14ac:dyDescent="0.3"/>
    <row r="1078" s="1" customFormat="1" x14ac:dyDescent="0.3"/>
    <row r="1079" s="1" customFormat="1" x14ac:dyDescent="0.3"/>
    <row r="1080" s="1" customFormat="1" x14ac:dyDescent="0.3"/>
    <row r="1081" s="1" customFormat="1" x14ac:dyDescent="0.3"/>
    <row r="1082" s="1" customFormat="1" x14ac:dyDescent="0.3"/>
    <row r="1083" s="1" customFormat="1" x14ac:dyDescent="0.3"/>
    <row r="1084" s="1" customFormat="1" x14ac:dyDescent="0.3"/>
    <row r="1085" s="1" customFormat="1" x14ac:dyDescent="0.3"/>
    <row r="1086" s="1" customFormat="1" x14ac:dyDescent="0.3"/>
    <row r="1087" s="1" customFormat="1" x14ac:dyDescent="0.3"/>
    <row r="1088" s="1" customFormat="1" x14ac:dyDescent="0.3"/>
    <row r="1089" s="1" customFormat="1" x14ac:dyDescent="0.3"/>
    <row r="1090" s="1" customFormat="1" x14ac:dyDescent="0.3"/>
    <row r="1091" s="1" customFormat="1" x14ac:dyDescent="0.3"/>
    <row r="1092" s="1" customFormat="1" x14ac:dyDescent="0.3"/>
    <row r="1093" s="1" customFormat="1" x14ac:dyDescent="0.3"/>
    <row r="1094" s="1" customFormat="1" x14ac:dyDescent="0.3"/>
    <row r="1095" s="1" customFormat="1" x14ac:dyDescent="0.3"/>
    <row r="1096" s="1" customFormat="1" x14ac:dyDescent="0.3"/>
    <row r="1097" s="1" customFormat="1" x14ac:dyDescent="0.3"/>
    <row r="1098" s="1" customFormat="1" x14ac:dyDescent="0.3"/>
    <row r="1099" s="1" customFormat="1" x14ac:dyDescent="0.3"/>
    <row r="1100" s="1" customFormat="1" x14ac:dyDescent="0.3"/>
    <row r="1101" s="1" customFormat="1" x14ac:dyDescent="0.3"/>
    <row r="1102" s="1" customFormat="1" x14ac:dyDescent="0.3"/>
    <row r="1103" s="1" customFormat="1" x14ac:dyDescent="0.3"/>
    <row r="1104" s="1" customFormat="1" x14ac:dyDescent="0.3"/>
    <row r="1105" s="1" customFormat="1" x14ac:dyDescent="0.3"/>
    <row r="1106" s="1" customFormat="1" x14ac:dyDescent="0.3"/>
    <row r="1107" s="1" customFormat="1" x14ac:dyDescent="0.3"/>
    <row r="1108" s="1" customFormat="1" x14ac:dyDescent="0.3"/>
    <row r="1109" s="1" customFormat="1" x14ac:dyDescent="0.3"/>
    <row r="1110" s="1" customFormat="1" x14ac:dyDescent="0.3"/>
    <row r="1111" s="1" customFormat="1" x14ac:dyDescent="0.3"/>
    <row r="1112" s="1" customFormat="1" x14ac:dyDescent="0.3"/>
    <row r="1113" s="1" customFormat="1" x14ac:dyDescent="0.3"/>
    <row r="1114" s="1" customFormat="1" x14ac:dyDescent="0.3"/>
    <row r="1115" s="1" customFormat="1" x14ac:dyDescent="0.3"/>
    <row r="1116" s="1" customFormat="1" x14ac:dyDescent="0.3"/>
    <row r="1117" s="1" customFormat="1" x14ac:dyDescent="0.3"/>
    <row r="1118" s="1" customFormat="1" x14ac:dyDescent="0.3"/>
    <row r="1119" s="1" customFormat="1" x14ac:dyDescent="0.3"/>
    <row r="1120" s="1" customFormat="1" x14ac:dyDescent="0.3"/>
    <row r="1121" s="1" customFormat="1" x14ac:dyDescent="0.3"/>
    <row r="1122" s="1" customFormat="1" x14ac:dyDescent="0.3"/>
    <row r="1123" s="1" customFormat="1" x14ac:dyDescent="0.3"/>
    <row r="1124" s="1" customFormat="1" x14ac:dyDescent="0.3"/>
    <row r="1125" s="1" customFormat="1" x14ac:dyDescent="0.3"/>
    <row r="1126" s="1" customFormat="1" x14ac:dyDescent="0.3"/>
    <row r="1127" s="1" customFormat="1" x14ac:dyDescent="0.3"/>
  </sheetData>
  <sheetProtection algorithmName="SHA-512" hashValue="Rz+vkb82SzrbkzJEVFtRpqYD88bSNFSoArVp/NH2X6/ehYM5f+H4JbxyHlZS7XW4g/LXiy3HU886rCSmEArOhw==" saltValue="a28SFb44k6mr9wly4tJ6fA==" spinCount="100000" sheet="1" objects="1" scenarios="1"/>
  <mergeCells count="2">
    <mergeCell ref="B8:F8"/>
    <mergeCell ref="B9:B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W19"/>
  <sheetViews>
    <sheetView showGridLines="0" rightToLeft="1" zoomScale="115" zoomScaleNormal="115" workbookViewId="0">
      <selection activeCell="G13" sqref="G13"/>
    </sheetView>
  </sheetViews>
  <sheetFormatPr defaultRowHeight="14" x14ac:dyDescent="0.3"/>
  <cols>
    <col min="1" max="1" width="5.58203125" customWidth="1"/>
    <col min="2" max="2" width="15.25" customWidth="1"/>
    <col min="3" max="3" width="24.4140625" customWidth="1"/>
    <col min="4" max="4" width="7.75" customWidth="1"/>
  </cols>
  <sheetData>
    <row r="1" spans="1:23" s="5" customFormat="1" ht="18" x14ac:dyDescent="0.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5" customFormat="1" ht="18" x14ac:dyDescent="0.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18" x14ac:dyDescent="0.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6" customFormat="1" ht="13" customHeight="1" x14ac:dyDescent="0.3">
      <c r="A4" s="6" t="s">
        <v>85</v>
      </c>
    </row>
    <row r="5" spans="1:23" s="65" customFormat="1" ht="13" customHeight="1" thickBot="1" x14ac:dyDescent="0.35"/>
    <row r="6" spans="1:23" s="65" customFormat="1" ht="13" customHeight="1" x14ac:dyDescent="0.7">
      <c r="B6" s="294" t="s">
        <v>86</v>
      </c>
      <c r="C6" s="295"/>
      <c r="D6" s="295"/>
      <c r="E6" s="296"/>
      <c r="F6"/>
      <c r="G6"/>
    </row>
    <row r="7" spans="1:23" s="65" customFormat="1" ht="13" customHeight="1" x14ac:dyDescent="0.7">
      <c r="B7" s="34" t="s">
        <v>87</v>
      </c>
      <c r="C7" s="31" t="s">
        <v>89</v>
      </c>
      <c r="D7" s="31" t="s">
        <v>88</v>
      </c>
      <c r="E7" s="44" t="s">
        <v>90</v>
      </c>
      <c r="F7"/>
      <c r="G7" s="66"/>
    </row>
    <row r="8" spans="1:23" x14ac:dyDescent="0.3">
      <c r="B8" s="61">
        <v>1</v>
      </c>
      <c r="C8" s="158"/>
      <c r="D8" s="159"/>
      <c r="E8" s="160"/>
    </row>
    <row r="9" spans="1:23" x14ac:dyDescent="0.3">
      <c r="B9" s="61">
        <f>B8+1</f>
        <v>2</v>
      </c>
      <c r="C9" s="158"/>
      <c r="D9" s="161"/>
      <c r="E9" s="160"/>
    </row>
    <row r="10" spans="1:23" x14ac:dyDescent="0.3">
      <c r="B10" s="61">
        <f t="shared" ref="B10:B19" si="0">B9+1</f>
        <v>3</v>
      </c>
      <c r="C10" s="158"/>
      <c r="D10" s="158"/>
      <c r="E10" s="160"/>
    </row>
    <row r="11" spans="1:23" x14ac:dyDescent="0.3">
      <c r="B11" s="61">
        <f t="shared" si="0"/>
        <v>4</v>
      </c>
      <c r="C11" s="158"/>
      <c r="D11" s="158"/>
      <c r="E11" s="160"/>
    </row>
    <row r="12" spans="1:23" x14ac:dyDescent="0.3">
      <c r="B12" s="61">
        <f t="shared" si="0"/>
        <v>5</v>
      </c>
      <c r="C12" s="158"/>
      <c r="D12" s="158"/>
      <c r="E12" s="160"/>
    </row>
    <row r="13" spans="1:23" x14ac:dyDescent="0.3">
      <c r="B13" s="61">
        <f t="shared" si="0"/>
        <v>6</v>
      </c>
      <c r="C13" s="158"/>
      <c r="D13" s="158"/>
      <c r="E13" s="160"/>
    </row>
    <row r="14" spans="1:23" x14ac:dyDescent="0.3">
      <c r="B14" s="61">
        <f t="shared" si="0"/>
        <v>7</v>
      </c>
      <c r="C14" s="158"/>
      <c r="D14" s="158"/>
      <c r="E14" s="160"/>
    </row>
    <row r="15" spans="1:23" x14ac:dyDescent="0.3">
      <c r="B15" s="61">
        <f t="shared" si="0"/>
        <v>8</v>
      </c>
      <c r="C15" s="158"/>
      <c r="D15" s="158"/>
      <c r="E15" s="160"/>
    </row>
    <row r="16" spans="1:23" x14ac:dyDescent="0.3">
      <c r="B16" s="61">
        <f t="shared" si="0"/>
        <v>9</v>
      </c>
      <c r="C16" s="158"/>
      <c r="D16" s="158"/>
      <c r="E16" s="160"/>
    </row>
    <row r="17" spans="2:5" x14ac:dyDescent="0.3">
      <c r="B17" s="61">
        <f t="shared" si="0"/>
        <v>10</v>
      </c>
      <c r="C17" s="158"/>
      <c r="D17" s="158"/>
      <c r="E17" s="160"/>
    </row>
    <row r="18" spans="2:5" x14ac:dyDescent="0.3">
      <c r="B18" s="61">
        <f t="shared" si="0"/>
        <v>11</v>
      </c>
      <c r="C18" s="158"/>
      <c r="D18" s="158"/>
      <c r="E18" s="160"/>
    </row>
    <row r="19" spans="2:5" ht="14.5" thickBot="1" x14ac:dyDescent="0.35">
      <c r="B19" s="67">
        <f t="shared" si="0"/>
        <v>12</v>
      </c>
      <c r="C19" s="162"/>
      <c r="D19" s="162"/>
      <c r="E19" s="163"/>
    </row>
  </sheetData>
  <mergeCells count="1">
    <mergeCell ref="B6:E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4951117-AFE5-4037-8E64-4BCC089487B6}">
            <xm:f>NOT(ISERROR(SEARCH(#REF!,E1)))</xm:f>
            <xm:f>#REF!</xm:f>
            <x14:dxf>
              <font>
                <color theme="9"/>
              </font>
            </x14:dxf>
          </x14:cfRule>
          <x14:cfRule type="containsText" priority="2" operator="containsText" id="{9622BEF2-F126-4B16-BEA5-11C63E770D9E}">
            <xm:f>NOT(ISERROR(SEARCH(#REF!,E1)))</xm:f>
            <xm:f>#REF!</xm:f>
            <x14:dxf>
              <font>
                <color rgb="FFFF0000"/>
              </font>
            </x14:dxf>
          </x14:cfRule>
          <xm:sqref>E1:E3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9764B29E3FFD43B2FC6CE0E2D0A8C9" ma:contentTypeVersion="2" ma:contentTypeDescription="Create a new document." ma:contentTypeScope="" ma:versionID="941e370173b012c7f22fc74c548817db">
  <xsd:schema xmlns:xsd="http://www.w3.org/2001/XMLSchema" xmlns:xs="http://www.w3.org/2001/XMLSchema" xmlns:p="http://schemas.microsoft.com/office/2006/metadata/properties" xmlns:ns2="93b12f5a-a5d5-4ecc-8552-561c8f4bebc2" targetNamespace="http://schemas.microsoft.com/office/2006/metadata/properties" ma:root="true" ma:fieldsID="88869eff4de92e486d142431bdeb7b80" ns2:_="">
    <xsd:import namespace="93b12f5a-a5d5-4ecc-8552-561c8f4beb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12f5a-a5d5-4ecc-8552-561c8f4beb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A278E5-34AE-44F7-B6D4-1363D6ADC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F1AEE-A951-4A1A-B7F9-0887871932AC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93b12f5a-a5d5-4ecc-8552-561c8f4bebc2"/>
    <ds:schemaRef ds:uri="http://schemas.microsoft.com/office/2006/metadata/properties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54FD00-A6B2-44AC-8C55-0F1ABF3E78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12f5a-a5d5-4ecc-8552-561c8f4beb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الصفحة الرئيسية</vt:lpstr>
      <vt:lpstr>توضيح المتطلبات</vt:lpstr>
      <vt:lpstr>معلومات عامة عن المنافسة </vt:lpstr>
      <vt:lpstr>الوجبات</vt:lpstr>
      <vt:lpstr>العمالة </vt:lpstr>
      <vt:lpstr>المواد</vt:lpstr>
      <vt:lpstr>المعدات والأجهزة</vt:lpstr>
      <vt:lpstr>المواقع</vt:lpstr>
      <vt:lpstr>الملاحظات</vt:lpstr>
      <vt:lpstr>الملخص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غادة احمد الربيعان</dc:creator>
  <cp:keywords/>
  <dc:description/>
  <cp:lastModifiedBy>مها البتال Maha Albattal</cp:lastModifiedBy>
  <cp:revision/>
  <dcterms:created xsi:type="dcterms:W3CDTF">2020-10-22T10:34:38Z</dcterms:created>
  <dcterms:modified xsi:type="dcterms:W3CDTF">2023-05-31T09:12:00Z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0x0101001D9764B29E3FFD43B2FC6CE0E2D0A8C9</vt:lpwstr>
  </property>
</Properties>
</file>